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1.xml" ContentType="application/vnd.openxmlformats-officedocument.drawing+xml"/>
  <Override PartName="/xl/comments6.xml" ContentType="application/vnd.openxmlformats-officedocument.spreadsheetml.comments+xml"/>
  <Override PartName="/xl/drawings/drawing2.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comments23.xml" ContentType="application/vnd.openxmlformats-officedocument.spreadsheetml.comments+xml"/>
  <Override PartName="/xl/comments24.xml" ContentType="application/vnd.openxmlformats-officedocument.spreadsheetml.comments+xml"/>
  <Override PartName="/xl/comments25.xml" ContentType="application/vnd.openxmlformats-officedocument.spreadsheetml.comments+xml"/>
  <Override PartName="/xl/comments26.xml" ContentType="application/vnd.openxmlformats-officedocument.spreadsheetml.comments+xml"/>
  <Override PartName="/xl/comments27.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9126"/>
  <workbookPr defaultThemeVersion="124226"/>
  <mc:AlternateContent xmlns:mc="http://schemas.openxmlformats.org/markup-compatibility/2006">
    <mc:Choice Requires="x15">
      <x15ac:absPath xmlns:x15ac="http://schemas.microsoft.com/office/spreadsheetml/2010/11/ac" url="E:\COMITE DIRECTIVO 11.04.2018\"/>
    </mc:Choice>
  </mc:AlternateContent>
  <xr:revisionPtr revIDLastSave="0" documentId="8_{5448744F-AACA-4AA6-ADCB-B256DCBD1B28}" xr6:coauthVersionLast="31" xr6:coauthVersionMax="31" xr10:uidLastSave="{00000000-0000-0000-0000-000000000000}"/>
  <bookViews>
    <workbookView xWindow="0" yWindow="0" windowWidth="28800" windowHeight="11325" tabRatio="713" firstSheet="3" activeTab="3" xr2:uid="{00000000-000D-0000-FFFF-FFFF00000000}"/>
  </bookViews>
  <sheets>
    <sheet name="AEROCIVIL" sheetId="1" state="hidden" r:id="rId1"/>
    <sheet name="DIREC INFORMATICA" sheetId="26" state="hidden" r:id="rId2"/>
    <sheet name="Dir. Talento Humano" sheetId="14" state="hidden" r:id="rId3"/>
    <sheet name="RESUMEN CONTROL" sheetId="41" r:id="rId4"/>
    <sheet name="SUBDIREC" sheetId="43" r:id="rId5"/>
    <sheet name="INFORMATICA" sheetId="48" r:id="rId6"/>
    <sheet name="DIREC INFORM DEF" sheetId="27" state="hidden" r:id="rId7"/>
    <sheet name="GRUPO INMUEBLES SG" sheetId="36" r:id="rId8"/>
    <sheet name="GRUPO INMUEBLES" sheetId="23" state="hidden" r:id="rId9"/>
    <sheet name="ASESORIAS SG" sheetId="47" r:id="rId10"/>
    <sheet name="TH SG" sheetId="45" r:id="rId11"/>
    <sheet name="2DO ENVIO DIREC TH" sheetId="25" state="hidden" r:id="rId12"/>
    <sheet name="DIA" sheetId="38" r:id="rId13"/>
    <sheet name="3ER ENVIO DIA" sheetId="28" state="hidden" r:id="rId14"/>
    <sheet name="DIA 2 CRONINVER2018" sheetId="24" state="hidden" r:id="rId15"/>
    <sheet name="Dir. Telecomunicaciones" sheetId="16" state="hidden" r:id="rId16"/>
    <sheet name="ULT VERS DIREC SERV AEROP" sheetId="31" state="hidden" r:id="rId17"/>
    <sheet name="Dir. Servicios Aerop." sheetId="17" state="hidden" r:id="rId18"/>
    <sheet name="DSA" sheetId="44" r:id="rId19"/>
    <sheet name="SSOAC" sheetId="49" r:id="rId20"/>
    <sheet name="CEA" sheetId="50" r:id="rId21"/>
    <sheet name="TELECO" sheetId="46" r:id="rId22"/>
    <sheet name="SERV AEROPORT 25ENE" sheetId="39" state="hidden" r:id="rId23"/>
    <sheet name="SERV AEROPORT 12ENE" sheetId="35" state="hidden" r:id="rId24"/>
    <sheet name="Subdirección" sheetId="15" state="hidden" r:id="rId25"/>
    <sheet name="ULT VERS SEC SEG AER" sheetId="33" state="hidden" r:id="rId26"/>
    <sheet name="Secret Seguridad Operacional" sheetId="20" state="hidden" r:id="rId27"/>
    <sheet name="Dir Infraestructura Aeroport" sheetId="13" state="hidden" r:id="rId28"/>
    <sheet name="SSO" sheetId="12" state="hidden" r:id="rId29"/>
  </sheets>
  <externalReferences>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s>
  <definedNames>
    <definedName name="_______________car234" localSheetId="9">#REF!</definedName>
    <definedName name="_______________car234" localSheetId="5">#REF!</definedName>
    <definedName name="_______________car234" localSheetId="19">#REF!</definedName>
    <definedName name="_______________car234">#REF!</definedName>
    <definedName name="______________car234" localSheetId="9">#REF!</definedName>
    <definedName name="______________car234" localSheetId="5">#REF!</definedName>
    <definedName name="______________car234" localSheetId="19">#REF!</definedName>
    <definedName name="______________car234">#REF!</definedName>
    <definedName name="_____________car234" localSheetId="9">#REF!</definedName>
    <definedName name="_____________car234" localSheetId="5">#REF!</definedName>
    <definedName name="_____________car234" localSheetId="19">#REF!</definedName>
    <definedName name="_____________car234">#REF!</definedName>
    <definedName name="____________car234" localSheetId="9">#REF!</definedName>
    <definedName name="____________car234" localSheetId="5">#REF!</definedName>
    <definedName name="____________car234" localSheetId="19">#REF!</definedName>
    <definedName name="____________car234">#REF!</definedName>
    <definedName name="___________car234" localSheetId="9">#REF!</definedName>
    <definedName name="___________car234" localSheetId="5">#REF!</definedName>
    <definedName name="___________car234" localSheetId="19">#REF!</definedName>
    <definedName name="___________car234">#REF!</definedName>
    <definedName name="__________car234" localSheetId="9">#REF!</definedName>
    <definedName name="__________car234" localSheetId="5">#REF!</definedName>
    <definedName name="__________car234" localSheetId="19">#REF!</definedName>
    <definedName name="__________car234">#REF!</definedName>
    <definedName name="_________car234" localSheetId="9">#REF!</definedName>
    <definedName name="_________car234" localSheetId="5">#REF!</definedName>
    <definedName name="_________car234" localSheetId="19">#REF!</definedName>
    <definedName name="_________car234">#REF!</definedName>
    <definedName name="________car234" localSheetId="9">#REF!</definedName>
    <definedName name="________car234" localSheetId="5">#REF!</definedName>
    <definedName name="________car234" localSheetId="19">#REF!</definedName>
    <definedName name="________car234">#REF!</definedName>
    <definedName name="_______car234" localSheetId="9">#REF!</definedName>
    <definedName name="_______car234" localSheetId="5">#REF!</definedName>
    <definedName name="_______car234" localSheetId="19">#REF!</definedName>
    <definedName name="_______car234">#REF!</definedName>
    <definedName name="______car234" localSheetId="9">#REF!</definedName>
    <definedName name="______car234" localSheetId="5">#REF!</definedName>
    <definedName name="______car234" localSheetId="19">#REF!</definedName>
    <definedName name="______car234">#REF!</definedName>
    <definedName name="_____car234" localSheetId="9">#REF!</definedName>
    <definedName name="_____car234" localSheetId="5">#REF!</definedName>
    <definedName name="_____car234" localSheetId="19">#REF!</definedName>
    <definedName name="_____car234">#REF!</definedName>
    <definedName name="____car234" localSheetId="9">#REF!</definedName>
    <definedName name="____car234" localSheetId="5">#REF!</definedName>
    <definedName name="____car234" localSheetId="19">#REF!</definedName>
    <definedName name="____car234">#REF!</definedName>
    <definedName name="___CAR0124" localSheetId="9">#REF!</definedName>
    <definedName name="___CAR0124" localSheetId="5">#REF!</definedName>
    <definedName name="___CAR0124" localSheetId="19">#REF!</definedName>
    <definedName name="___CAR0124">#REF!</definedName>
    <definedName name="___car234" localSheetId="9">#REF!</definedName>
    <definedName name="___car234" localSheetId="5">#REF!</definedName>
    <definedName name="___car234" localSheetId="19">#REF!</definedName>
    <definedName name="___car234">#REF!</definedName>
    <definedName name="__CAR0124" localSheetId="9">#REF!</definedName>
    <definedName name="__CAR0124" localSheetId="5">#REF!</definedName>
    <definedName name="__CAR0124" localSheetId="19">#REF!</definedName>
    <definedName name="__CAR0124">#REF!</definedName>
    <definedName name="__car234" localSheetId="9">#REF!</definedName>
    <definedName name="__car234" localSheetId="5">#REF!</definedName>
    <definedName name="__car234" localSheetId="19">#REF!</definedName>
    <definedName name="__car234">#REF!</definedName>
    <definedName name="__CER34" localSheetId="9">#REF!</definedName>
    <definedName name="__CER34" localSheetId="5">#REF!</definedName>
    <definedName name="__CER34" localSheetId="19">#REF!</definedName>
    <definedName name="__CER34">#REF!</definedName>
    <definedName name="_CAR0124" localSheetId="9">#REF!</definedName>
    <definedName name="_CAR0124" localSheetId="5">#REF!</definedName>
    <definedName name="_CAR0124" localSheetId="19">#REF!</definedName>
    <definedName name="_CAR0124">#REF!</definedName>
    <definedName name="_car234" localSheetId="9">#REF!</definedName>
    <definedName name="_car234" localSheetId="5">#REF!</definedName>
    <definedName name="_car234" localSheetId="19">#REF!</definedName>
    <definedName name="_car234">#REF!</definedName>
    <definedName name="_CER34" localSheetId="9">#REF!</definedName>
    <definedName name="_CER34" localSheetId="5">#REF!</definedName>
    <definedName name="_CER34" localSheetId="19">#REF!</definedName>
    <definedName name="_CER34">#REF!</definedName>
    <definedName name="_xlnm._FilterDatabase" localSheetId="13" hidden="1">'3ER ENVIO DIA'!$A$4:$R$91</definedName>
    <definedName name="_xlnm._FilterDatabase" localSheetId="9" hidden="1">'ASESORIAS SG'!$A$7:$V$18</definedName>
    <definedName name="_xlnm._FilterDatabase" localSheetId="12" hidden="1">DIA!$A$7:$T$97</definedName>
    <definedName name="_xlnm._FilterDatabase" localSheetId="14" hidden="1">'DIA 2 CRONINVER2018'!$A$4:$R$88</definedName>
    <definedName name="_xlnm._FilterDatabase" localSheetId="27" hidden="1">'Dir Infraestructura Aeroport'!$A$4:$R$84</definedName>
    <definedName name="_xlnm._FilterDatabase" localSheetId="15" hidden="1">'Dir. Telecomunicaciones'!$A$7:$N$7</definedName>
    <definedName name="_xlnm._FilterDatabase" localSheetId="18" hidden="1">DSA!$A$7:$EP$115</definedName>
    <definedName name="_xlnm._FilterDatabase" localSheetId="5" hidden="1">INFORMATICA!$A$7:$T$62</definedName>
    <definedName name="_xlnm._FilterDatabase" localSheetId="21" hidden="1">TELECO!$A$7:$S$107</definedName>
    <definedName name="_xlnm._FilterDatabase" localSheetId="10" hidden="1">'TH SG'!$A$7:$S$104</definedName>
    <definedName name="AAA" localSheetId="9">#REF!</definedName>
    <definedName name="AAA" localSheetId="5">#REF!</definedName>
    <definedName name="AAA" localSheetId="19">#REF!</definedName>
    <definedName name="AAA">#REF!</definedName>
    <definedName name="AAAA123" localSheetId="9">#REF!</definedName>
    <definedName name="AAAA123" localSheetId="5">#REF!</definedName>
    <definedName name="AAAA123" localSheetId="19">#REF!</definedName>
    <definedName name="AAAA123">#REF!</definedName>
    <definedName name="aaaaa123" localSheetId="9">#REF!</definedName>
    <definedName name="aaaaa123" localSheetId="5">#REF!</definedName>
    <definedName name="aaaaa123" localSheetId="19">#REF!</definedName>
    <definedName name="aaaaa123">#REF!</definedName>
    <definedName name="AAAAAAAA" localSheetId="9">#REF!</definedName>
    <definedName name="AAAAAAAA" localSheetId="5">#REF!</definedName>
    <definedName name="AAAAAAAA" localSheetId="19">#REF!</definedName>
    <definedName name="AAAAAAAA">#REF!</definedName>
    <definedName name="Agregado">[1]Listas!$E$4:$E$5</definedName>
    <definedName name="Alias">[1]Listas!$F$3:$F$68</definedName>
    <definedName name="AñoDeInicioDelAñoFiscal" localSheetId="12">'[2]METAS C-O'!$AC$2</definedName>
    <definedName name="AñoDeInicioDelAñoFiscal">'[3]METAS C-O'!$AC$2</definedName>
    <definedName name="_xlnm.Print_Area" localSheetId="13">'3ER ENVIO DIA'!$B$1:$P$93</definedName>
    <definedName name="_xlnm.Print_Area" localSheetId="9">#REF!</definedName>
    <definedName name="_xlnm.Print_Area" localSheetId="12">DIA!$A$3:$S$100</definedName>
    <definedName name="_xlnm.Print_Area" localSheetId="14">'DIA 2 CRONINVER2018'!$B$1:$P$90</definedName>
    <definedName name="_xlnm.Print_Area" localSheetId="27">'Dir Infraestructura Aeroport'!$B$1:$P$86</definedName>
    <definedName name="_xlnm.Print_Area" localSheetId="8">'GRUPO INMUEBLES'!$B$1:$Q$16</definedName>
    <definedName name="_xlnm.Print_Area" localSheetId="7">'GRUPO INMUEBLES SG'!$A$1:$P$15</definedName>
    <definedName name="_xlnm.Print_Area" localSheetId="5">#REF!</definedName>
    <definedName name="_xlnm.Print_Area" localSheetId="19">SSOAC!$A$1:$R$19</definedName>
    <definedName name="_xlnm.Print_Area">#REF!</definedName>
    <definedName name="ASD" localSheetId="9">#REF!</definedName>
    <definedName name="ASD" localSheetId="5">#REF!</definedName>
    <definedName name="ASD" localSheetId="19">#REF!</definedName>
    <definedName name="ASD">#REF!</definedName>
    <definedName name="Basica" localSheetId="9">#REF!</definedName>
    <definedName name="Basica" localSheetId="5">#REF!</definedName>
    <definedName name="Basica" localSheetId="19">#REF!</definedName>
    <definedName name="Basica">#REF!</definedName>
    <definedName name="bb" localSheetId="9">#REF!</definedName>
    <definedName name="bb" localSheetId="5">#REF!</definedName>
    <definedName name="bb" localSheetId="19">#REF!</definedName>
    <definedName name="bb">#REF!</definedName>
    <definedName name="BBB" localSheetId="9">#REF!</definedName>
    <definedName name="BBB" localSheetId="5">#REF!</definedName>
    <definedName name="BBB" localSheetId="19">#REF!</definedName>
    <definedName name="BBB">#REF!</definedName>
    <definedName name="BBBB" localSheetId="9">#REF!</definedName>
    <definedName name="BBBB" localSheetId="5">#REF!</definedName>
    <definedName name="BBBB" localSheetId="19">#REF!</definedName>
    <definedName name="BBBB">#REF!</definedName>
    <definedName name="bbbbb" localSheetId="9">#REF!</definedName>
    <definedName name="bbbbb" localSheetId="5">#REF!</definedName>
    <definedName name="bbbbb" localSheetId="19">#REF!</definedName>
    <definedName name="bbbbb">#REF!</definedName>
    <definedName name="bbbbbb">[4]Listas!$D$4:$D$9</definedName>
    <definedName name="bbbbbbb">[4]Listas!$D$4:$D$9</definedName>
    <definedName name="BBBBBBB11" localSheetId="9">#REF!</definedName>
    <definedName name="BBBBBBB11" localSheetId="5">#REF!</definedName>
    <definedName name="BBBBBBB11" localSheetId="19">#REF!</definedName>
    <definedName name="BBBBBBB11">#REF!</definedName>
    <definedName name="brglllmb" localSheetId="9">#REF!</definedName>
    <definedName name="brglllmb" localSheetId="5">#REF!</definedName>
    <definedName name="brglllmb" localSheetId="19">#REF!</definedName>
    <definedName name="brglllmb">#REF!</definedName>
    <definedName name="C_2403_0600_19">DIA!#REF!</definedName>
    <definedName name="C_2403_0600_4">DIA!#REF!</definedName>
    <definedName name="C_2403_0600_7">#REF!</definedName>
    <definedName name="C_2403_0600_8">#REF!</definedName>
    <definedName name="C_2409_0600_3" localSheetId="19">SSOAC!#REF!</definedName>
    <definedName name="C_2409_0600_3">#REF!</definedName>
    <definedName name="C_2409_0600_4">#REF!</definedName>
    <definedName name="C_2499_0600_1" localSheetId="5">INFORMATICA!$A$25</definedName>
    <definedName name="C_2499_0600_1">#REF!</definedName>
    <definedName name="C_2499_0600_2" localSheetId="5">INFORMATICA!$A$8</definedName>
    <definedName name="C_2499_0600_2">#REF!</definedName>
    <definedName name="CAPITAL">[1]Listas!$I$4:$I$8</definedName>
    <definedName name="carl" localSheetId="9">#REF!</definedName>
    <definedName name="carl" localSheetId="5">#REF!</definedName>
    <definedName name="carl" localSheetId="19">#REF!</definedName>
    <definedName name="carl">#REF!</definedName>
    <definedName name="Categorias">[1]Listas!$D$4:$D$9</definedName>
    <definedName name="CCC" localSheetId="9">#REF!</definedName>
    <definedName name="CCC" localSheetId="5">#REF!</definedName>
    <definedName name="CCC" localSheetId="19">#REF!</definedName>
    <definedName name="CCC">#REF!</definedName>
    <definedName name="CCCC" localSheetId="9">#REF!</definedName>
    <definedName name="CCCC" localSheetId="5">#REF!</definedName>
    <definedName name="CCCC" localSheetId="19">#REF!</definedName>
    <definedName name="CCCC">#REF!</definedName>
    <definedName name="cccccccc" localSheetId="9">#REF!</definedName>
    <definedName name="cccccccc" localSheetId="5">#REF!</definedName>
    <definedName name="cccccccc" localSheetId="19">#REF!</definedName>
    <definedName name="cccccccc">#REF!</definedName>
    <definedName name="cla" localSheetId="9">#REF!</definedName>
    <definedName name="cla" localSheetId="5">#REF!</definedName>
    <definedName name="cla" localSheetId="19">#REF!</definedName>
    <definedName name="cla">#REF!</definedName>
    <definedName name="ColumnaDePeríodoSeleccionado" localSheetId="13">MATCH('3ER ENVIO DIA'!PeríodoSeleccionado,Períodos,0)</definedName>
    <definedName name="ColumnaDePeríodoSeleccionado" localSheetId="9">MATCH('ASESORIAS SG'!PeríodoSeleccionado,Períodos,0)</definedName>
    <definedName name="ColumnaDePeríodoSeleccionado" localSheetId="12">MATCH(DIA!PeríodoSeleccionado,DIA!Períodos,0)</definedName>
    <definedName name="ColumnaDePeríodoSeleccionado" localSheetId="18">MATCH(DSA!PeríodoSeleccionado,Períodos,0)</definedName>
    <definedName name="ColumnaDePeríodoSeleccionado" localSheetId="5">MATCH(INFORMATICA!PeríodoSeleccionado,Períodos,0)</definedName>
    <definedName name="ColumnaDePeríodoSeleccionado" localSheetId="19">MATCH(SSOAC!PeríodoSeleccionado,Períodos,0)</definedName>
    <definedName name="ColumnaDePeríodoSeleccionado" localSheetId="4">MATCH(SUBDIREC!PeríodoSeleccionado,[0]!Períodos,0)</definedName>
    <definedName name="ColumnaDePeríodoSeleccionado" localSheetId="21">MATCH(TELECO!PeríodoSeleccionado,Períodos,0)</definedName>
    <definedName name="ColumnaDePeríodoSeleccionado" localSheetId="10">MATCH('TH SG'!PeríodoSeleccionado,Períodos,0)</definedName>
    <definedName name="ColumnaDePeríodoSeleccionado">MATCH(PeríodoSeleccionado,Períodos,0)</definedName>
    <definedName name="Concepto" localSheetId="9">#REF!</definedName>
    <definedName name="Concepto" localSheetId="5">#REF!</definedName>
    <definedName name="Concepto" localSheetId="19">#REF!</definedName>
    <definedName name="Concepto">#REF!</definedName>
    <definedName name="CVDF" localSheetId="9">#REF!</definedName>
    <definedName name="CVDF" localSheetId="5">#REF!</definedName>
    <definedName name="CVDF" localSheetId="19">#REF!</definedName>
    <definedName name="CVDF">#REF!</definedName>
    <definedName name="DDDD" localSheetId="9">#REF!</definedName>
    <definedName name="DDDD" localSheetId="5">#REF!</definedName>
    <definedName name="DDDD" localSheetId="19">#REF!</definedName>
    <definedName name="DDDD">#REF!</definedName>
    <definedName name="ddddd" localSheetId="9">#REF!</definedName>
    <definedName name="ddddd" localSheetId="5">#REF!</definedName>
    <definedName name="ddddd" localSheetId="19">#REF!</definedName>
    <definedName name="ddddd">#REF!</definedName>
    <definedName name="DDDDDDDD" localSheetId="9">#REF!</definedName>
    <definedName name="DDDDDDDD" localSheetId="5">#REF!</definedName>
    <definedName name="DDDDDDDD" localSheetId="19">#REF!</definedName>
    <definedName name="DDDDDDDD">#REF!</definedName>
    <definedName name="DDDDDDDDDD" localSheetId="9">#REF!</definedName>
    <definedName name="DDDDDDDDDD" localSheetId="5">#REF!</definedName>
    <definedName name="DDDDDDDDDD" localSheetId="19">#REF!</definedName>
    <definedName name="DDDDDDDDDD">#REF!</definedName>
    <definedName name="DDFDF" localSheetId="9">#REF!</definedName>
    <definedName name="DDFDF" localSheetId="5">#REF!</definedName>
    <definedName name="DDFDF" localSheetId="19">#REF!</definedName>
    <definedName name="DDFDF">#REF!</definedName>
    <definedName name="DE" localSheetId="9">#REF!</definedName>
    <definedName name="DE" localSheetId="5">#REF!</definedName>
    <definedName name="DE" localSheetId="19">#REF!</definedName>
    <definedName name="DE">#REF!</definedName>
    <definedName name="Detail_I">'[5]Base detallada'!$H$3:$AK$100</definedName>
    <definedName name="detail16">'[6]Detalle Indicadores 2016'!$A$3:$AL$1025</definedName>
    <definedName name="dfh" localSheetId="9">#REF!</definedName>
    <definedName name="dfh" localSheetId="5">#REF!</definedName>
    <definedName name="dfh" localSheetId="19">#REF!</definedName>
    <definedName name="dfh">#REF!</definedName>
    <definedName name="DGHDG" localSheetId="9">#REF!</definedName>
    <definedName name="DGHDG" localSheetId="5">#REF!</definedName>
    <definedName name="DGHDG" localSheetId="19">#REF!</definedName>
    <definedName name="DGHDG">#REF!</definedName>
    <definedName name="DGHFGGHJ">'[7]Prog y Sub MGMP'!$C$2:$C$63</definedName>
    <definedName name="DGHG" localSheetId="9">#REF!</definedName>
    <definedName name="DGHG" localSheetId="5">#REF!</definedName>
    <definedName name="DGHG" localSheetId="19">#REF!</definedName>
    <definedName name="DGHG">#REF!</definedName>
    <definedName name="DHDGHFG" localSheetId="9">#REF!</definedName>
    <definedName name="DHDGHFG" localSheetId="5">#REF!</definedName>
    <definedName name="DHDGHFG" localSheetId="19">#REF!</definedName>
    <definedName name="DHDGHFG">#REF!</definedName>
    <definedName name="DHDGHGHGF" localSheetId="9">#REF!</definedName>
    <definedName name="DHDGHGHGF" localSheetId="5">#REF!</definedName>
    <definedName name="DHDGHGHGF" localSheetId="19">#REF!</definedName>
    <definedName name="DHDGHGHGF">#REF!</definedName>
    <definedName name="DHFGHF" localSheetId="9">#REF!</definedName>
    <definedName name="DHFGHF" localSheetId="5">#REF!</definedName>
    <definedName name="DHFGHF" localSheetId="19">#REF!</definedName>
    <definedName name="DHFGHF">#REF!</definedName>
    <definedName name="elvi1947">[1]Listas!$B$4:$B$97</definedName>
    <definedName name="Entidad">[1]Listas!$B$4:$B$97</definedName>
    <definedName name="ESTRATEGIAPND">[1]Listas!$P$4:$P$29</definedName>
    <definedName name="FDGDFG" localSheetId="9">#REF!</definedName>
    <definedName name="FDGDFG" localSheetId="5">#REF!</definedName>
    <definedName name="FDGDFG" localSheetId="19">#REF!</definedName>
    <definedName name="FDGDFG">#REF!</definedName>
    <definedName name="FDI" localSheetId="9">#REF!</definedName>
    <definedName name="FDI" localSheetId="5">#REF!</definedName>
    <definedName name="FDI" localSheetId="19">#REF!</definedName>
    <definedName name="FDI">#REF!</definedName>
    <definedName name="FechaDeInicio" localSheetId="13">DATEVALUE(" 1 " &amp; MesDeInicioSeleccionado &amp;  " " &amp; YEAR(TODAY()))</definedName>
    <definedName name="FechaDeInicio" localSheetId="9">DATEVALUE(" 1 " &amp; MesDeInicioSeleccionado &amp;  " " &amp; YEAR(TODAY()))</definedName>
    <definedName name="FechaDeInicio" localSheetId="12">DATEVALUE(" 1 " &amp; DIA!MesDeInicioSeleccionado &amp;  " " &amp; YEAR(TODAY()))</definedName>
    <definedName name="FechaDeInicio" localSheetId="18">DATEVALUE(" 1 " &amp; MesDeInicioSeleccionado &amp;  " " &amp; YEAR(TODAY()))</definedName>
    <definedName name="FechaDeInicio" localSheetId="5">DATEVALUE(" 1 " &amp; MesDeInicioSeleccionado &amp;  " " &amp; YEAR(TODAY()))</definedName>
    <definedName name="FechaDeInicio" localSheetId="19">DATEVALUE(" 1 " &amp; MesDeInicioSeleccionado &amp;  " " &amp; YEAR(TODAY()))</definedName>
    <definedName name="FechaDeInicio" localSheetId="4">DATEVALUE(" 1 " &amp; [0]!MesDeInicioSeleccionado &amp;  " " &amp; YEAR(TODAY()))</definedName>
    <definedName name="FechaDeInicio" localSheetId="21">DATEVALUE(" 1 " &amp; MesDeInicioSeleccionado &amp;  " " &amp; YEAR(TODAY()))</definedName>
    <definedName name="FechaDeInicio" localSheetId="10">DATEVALUE(" 1 " &amp; MesDeInicioSeleccionado &amp;  " " &amp; YEAR(TODAY()))</definedName>
    <definedName name="FechaDeInicio">DATEVALUE(" 1 " &amp; MesDeInicioSeleccionado &amp;  " " &amp; YEAR(TODAY()))</definedName>
    <definedName name="FFFFF" localSheetId="9">#REF!</definedName>
    <definedName name="FFFFF" localSheetId="5">#REF!</definedName>
    <definedName name="FFFFF" localSheetId="19">#REF!</definedName>
    <definedName name="FFFFF">#REF!</definedName>
    <definedName name="fffffr" localSheetId="9">#REF!</definedName>
    <definedName name="fffffr" localSheetId="5">#REF!</definedName>
    <definedName name="fffffr" localSheetId="19">#REF!</definedName>
    <definedName name="fffffr">#REF!</definedName>
    <definedName name="FGHDFGHDF" localSheetId="9">#REF!</definedName>
    <definedName name="FGHDFGHDF" localSheetId="5">#REF!</definedName>
    <definedName name="FGHDFGHDF" localSheetId="19">#REF!</definedName>
    <definedName name="FGHDFGHDF">#REF!</definedName>
    <definedName name="Fuentes">[1]Listas!$C$4:$C$11</definedName>
    <definedName name="gali" localSheetId="9">#REF!</definedName>
    <definedName name="gali" localSheetId="5">#REF!</definedName>
    <definedName name="gali" localSheetId="19">#REF!</definedName>
    <definedName name="gali">#REF!</definedName>
    <definedName name="gali1234" localSheetId="9">#REF!</definedName>
    <definedName name="gali1234" localSheetId="5">#REF!</definedName>
    <definedName name="gali1234" localSheetId="19">#REF!</definedName>
    <definedName name="gali1234">#REF!</definedName>
    <definedName name="GDF" localSheetId="9">#REF!</definedName>
    <definedName name="GDF" localSheetId="5">#REF!</definedName>
    <definedName name="GDF" localSheetId="19">#REF!</definedName>
    <definedName name="GDF">#REF!</definedName>
    <definedName name="gdfh" localSheetId="9">#REF!</definedName>
    <definedName name="gdfh" localSheetId="5">#REF!</definedName>
    <definedName name="gdfh" localSheetId="19">#REF!</definedName>
    <definedName name="gdfh">#REF!</definedName>
    <definedName name="GDJHFGJHFGJ">'[7]Prog y Sub MGMP'!$B$2:$B$86</definedName>
    <definedName name="Generales" localSheetId="9">#REF!</definedName>
    <definedName name="Generales" localSheetId="5">#REF!</definedName>
    <definedName name="Generales" localSheetId="19">#REF!</definedName>
    <definedName name="Generales">#REF!</definedName>
    <definedName name="GGGG" localSheetId="9">#REF!</definedName>
    <definedName name="GGGG" localSheetId="5">#REF!</definedName>
    <definedName name="GGGG" localSheetId="19">#REF!</definedName>
    <definedName name="GGGG">#REF!</definedName>
    <definedName name="gp" localSheetId="9">#REF!</definedName>
    <definedName name="gp" localSheetId="5">#REF!</definedName>
    <definedName name="gp" localSheetId="19">#REF!</definedName>
    <definedName name="gp">#REF!</definedName>
    <definedName name="HACIENDA">[1]Listas!$J$4:$J$40</definedName>
    <definedName name="hhhhhhhhhh" localSheetId="9">#REF!</definedName>
    <definedName name="hhhhhhhhhh" localSheetId="5">#REF!</definedName>
    <definedName name="hhhhhhhhhh" localSheetId="19">#REF!</definedName>
    <definedName name="hhhhhhhhhh">#REF!</definedName>
    <definedName name="HojaProg" localSheetId="9">#REF!</definedName>
    <definedName name="HojaProg" localSheetId="18">#REF!</definedName>
    <definedName name="HojaProg" localSheetId="5">#REF!</definedName>
    <definedName name="HojaProg" localSheetId="23">#REF!</definedName>
    <definedName name="HojaProg" localSheetId="22">#REF!</definedName>
    <definedName name="HojaProg" localSheetId="28">#REF!</definedName>
    <definedName name="HojaProg" localSheetId="19">#REF!</definedName>
    <definedName name="HojaProg" localSheetId="4">#REF!</definedName>
    <definedName name="HojaProg" localSheetId="21">#REF!</definedName>
    <definedName name="HojaProg" localSheetId="10">#REF!</definedName>
    <definedName name="HojaProg" localSheetId="16">#REF!</definedName>
    <definedName name="HojaProg">#REF!</definedName>
    <definedName name="id_nom">[5]Guía!$H$7:$I$57</definedName>
    <definedName name="IN" localSheetId="9">#REF!</definedName>
    <definedName name="IN" localSheetId="5">#REF!</definedName>
    <definedName name="IN" localSheetId="19">#REF!</definedName>
    <definedName name="IN">#REF!</definedName>
    <definedName name="indicadores">'[5]Base detallada'!$H$4:$H$64</definedName>
    <definedName name="Indice" localSheetId="9">#REF!</definedName>
    <definedName name="Indice" localSheetId="5">#REF!</definedName>
    <definedName name="Indice" localSheetId="19">#REF!</definedName>
    <definedName name="Indice">#REF!</definedName>
    <definedName name="Indice2">[8]Indice_Cod!$D$6:$E$224</definedName>
    <definedName name="INV" localSheetId="9">#REF!</definedName>
    <definedName name="INV" localSheetId="5">#REF!</definedName>
    <definedName name="INV" localSheetId="19">#REF!</definedName>
    <definedName name="INV">#REF!</definedName>
    <definedName name="ivan" localSheetId="9">#REF!</definedName>
    <definedName name="ivan" localSheetId="5">#REF!</definedName>
    <definedName name="ivan" localSheetId="19">#REF!</definedName>
    <definedName name="ivan">#REF!</definedName>
    <definedName name="jjjjjj">[4]Listas!$D$4:$D$9</definedName>
    <definedName name="jjjjjjjjj" localSheetId="9">#REF!</definedName>
    <definedName name="jjjjjjjjj" localSheetId="5">#REF!</definedName>
    <definedName name="jjjjjjjjj" localSheetId="19">#REF!</definedName>
    <definedName name="jjjjjjjjj">#REF!</definedName>
    <definedName name="JKHFJHK" localSheetId="9">#REF!</definedName>
    <definedName name="JKHFJHK" localSheetId="5">#REF!</definedName>
    <definedName name="JKHFJHK" localSheetId="19">#REF!</definedName>
    <definedName name="JKHFJHK">#REF!</definedName>
    <definedName name="jose1" localSheetId="9">#REF!</definedName>
    <definedName name="jose1" localSheetId="5">#REF!</definedName>
    <definedName name="jose1" localSheetId="19">#REF!</definedName>
    <definedName name="jose1">#REF!</definedName>
    <definedName name="JOSE4528" localSheetId="9">#REF!</definedName>
    <definedName name="JOSE4528" localSheetId="5">#REF!</definedName>
    <definedName name="JOSE4528" localSheetId="19">#REF!</definedName>
    <definedName name="JOSE4528">#REF!</definedName>
    <definedName name="josema12">[4]Listas!$D$4:$D$9</definedName>
    <definedName name="josemana" localSheetId="9">#REF!</definedName>
    <definedName name="josemana" localSheetId="5">#REF!</definedName>
    <definedName name="josemana" localSheetId="19">#REF!</definedName>
    <definedName name="josemana">#REF!</definedName>
    <definedName name="josemm">[1]Listas!$D$4:$D$9</definedName>
    <definedName name="JTYSD" localSheetId="9">#REF!</definedName>
    <definedName name="JTYSD" localSheetId="5">#REF!</definedName>
    <definedName name="JTYSD" localSheetId="19">#REF!</definedName>
    <definedName name="JTYSD">#REF!</definedName>
    <definedName name="KJHFG" localSheetId="9">#REF!</definedName>
    <definedName name="KJHFG" localSheetId="5">#REF!</definedName>
    <definedName name="KJHFG" localSheetId="19">#REF!</definedName>
    <definedName name="KJHFG">#REF!</definedName>
    <definedName name="KKK">[4]Listas!$C$4:$C$11</definedName>
    <definedName name="KKKKKKK" localSheetId="9">#REF!</definedName>
    <definedName name="KKKKKKK" localSheetId="5">#REF!</definedName>
    <definedName name="KKKKKKK" localSheetId="19">#REF!</definedName>
    <definedName name="KKKKKKK">#REF!</definedName>
    <definedName name="KKKKKKKK">[4]Listas!$B$4:$B$97</definedName>
    <definedName name="lin_num">[6]Guía!$C$4:$D$41</definedName>
    <definedName name="llllll23" localSheetId="9">#REF!</definedName>
    <definedName name="llllll23" localSheetId="5">#REF!</definedName>
    <definedName name="llllll23" localSheetId="19">#REF!</definedName>
    <definedName name="llllll23">#REF!</definedName>
    <definedName name="luis" localSheetId="9">#REF!</definedName>
    <definedName name="luis" localSheetId="5">#REF!</definedName>
    <definedName name="luis" localSheetId="19">#REF!</definedName>
    <definedName name="luis">#REF!</definedName>
    <definedName name="maria">[4]Listas!$E$4:$E$5</definedName>
    <definedName name="Mensaje">[1]Listas!$H$4:$H$7</definedName>
    <definedName name="MesDeInicioDelAñoFiscal" localSheetId="12">'[2]METAS C-O'!$AB$2</definedName>
    <definedName name="MesDeInicioDelAñoFiscal">'[3]METAS C-O'!$AB$2</definedName>
    <definedName name="MesDeInicioSeleccionado" localSheetId="12">'[2]METAS C-O'!$B$41</definedName>
    <definedName name="MesDeInicioSeleccionado">'[3]METAS C-O'!$B$41</definedName>
    <definedName name="mmmmm" localSheetId="9">#REF!</definedName>
    <definedName name="mmmmm" localSheetId="5">#REF!</definedName>
    <definedName name="mmmmm" localSheetId="19">#REF!</definedName>
    <definedName name="mmmmm">#REF!</definedName>
    <definedName name="mmmmmm" localSheetId="9">#REF!</definedName>
    <definedName name="mmmmmm" localSheetId="5">#REF!</definedName>
    <definedName name="mmmmmm" localSheetId="19">#REF!</definedName>
    <definedName name="mmmmmm">#REF!</definedName>
    <definedName name="mmmmmmjj" localSheetId="9">#REF!</definedName>
    <definedName name="mmmmmmjj" localSheetId="5">#REF!</definedName>
    <definedName name="mmmmmmjj" localSheetId="19">#REF!</definedName>
    <definedName name="mmmmmmjj">#REF!</definedName>
    <definedName name="mmmmmmm">[4]Listas!$D$4:$D$9</definedName>
    <definedName name="MMMMMMMM" localSheetId="9">#REF!</definedName>
    <definedName name="MMMMMMMM" localSheetId="5">#REF!</definedName>
    <definedName name="MMMMMMMM" localSheetId="19">#REF!</definedName>
    <definedName name="MMMMMMMM">#REF!</definedName>
    <definedName name="MMMMMMMMMM">[4]Listas!$E$4:$E$5</definedName>
    <definedName name="no">[4]Listas!$C$4:$C$11</definedName>
    <definedName name="Núm.MesAF" localSheetId="13">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úm.MesAF" localSheetId="9">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úm.MesAF" localSheetId="12">IF(DIA!MesDeInicioDelAñoFiscal="ENE",1,IF(DIA!MesDeInicioDelAñoFiscal="FEB",2,IF(DIA!MesDeInicioDelAñoFiscal="MAR",3,IF(DIA!MesDeInicioDelAñoFiscal="ABR",4,IF(DIA!MesDeInicioDelAñoFiscal="MAY",5,IF(DIA!MesDeInicioDelAñoFiscal="JUN",6,IF(DIA!MesDeInicioDelAñoFiscal="JUL",7,IF(DIA!MesDeInicioDelAñoFiscal="AGO",8,IF(DIA!MesDeInicioDelAñoFiscal="SEP",9,IF(DIA!MesDeInicioDelAñoFiscal="OCT",10,IF(DIA!MesDeInicioDelAñoFiscal="NOV",11,12)))))))))))</definedName>
    <definedName name="Núm.MesAF" localSheetId="18">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úm.MesAF" localSheetId="5">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úm.MesAF" localSheetId="19">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úm.MesAF" localSheetId="4">IF([0]!MesDeInicioDelAñoFiscal="ENE",1,IF([0]!MesDeInicioDelAñoFiscal="FEB",2,IF([0]!MesDeInicioDelAñoFiscal="MAR",3,IF([0]!MesDeInicioDelAñoFiscal="ABR",4,IF([0]!MesDeInicioDelAñoFiscal="MAY",5,IF([0]!MesDeInicioDelAñoFiscal="JUN",6,IF([0]!MesDeInicioDelAñoFiscal="JUL",7,IF([0]!MesDeInicioDelAñoFiscal="AGO",8,IF([0]!MesDeInicioDelAñoFiscal="SEP",9,IF([0]!MesDeInicioDelAñoFiscal="OCT",10,IF([0]!MesDeInicioDelAñoFiscal="NOV",11,12)))))))))))</definedName>
    <definedName name="Núm.MesAF" localSheetId="21">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úm.MesAF" localSheetId="10">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úm.MesAF">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um_detail">[5]Guía!$B$7:$C$36</definedName>
    <definedName name="num_sum">[5]Guía!$E$7:$F$17</definedName>
    <definedName name="ñññññ" localSheetId="9">#REF!</definedName>
    <definedName name="ñññññ" localSheetId="5">#REF!</definedName>
    <definedName name="ñññññ" localSheetId="19">#REF!</definedName>
    <definedName name="ñññññ">#REF!</definedName>
    <definedName name="ññññññ" localSheetId="9">#REF!</definedName>
    <definedName name="ññññññ" localSheetId="5">#REF!</definedName>
    <definedName name="ññññññ" localSheetId="19">#REF!</definedName>
    <definedName name="ññññññ">#REF!</definedName>
    <definedName name="ñññññññ" localSheetId="9">#REF!</definedName>
    <definedName name="ñññññññ" localSheetId="5">#REF!</definedName>
    <definedName name="ñññññññ" localSheetId="19">#REF!</definedName>
    <definedName name="ñññññññ">#REF!</definedName>
    <definedName name="objetivospnd">[1]Listas!$O$4:$O$10</definedName>
    <definedName name="ooooooo" localSheetId="9">#REF!</definedName>
    <definedName name="ooooooo" localSheetId="5">#REF!</definedName>
    <definedName name="ooooooo" localSheetId="19">#REF!</definedName>
    <definedName name="ooooooo">#REF!</definedName>
    <definedName name="OTROS">[9]Datos!$A$31:$A$34</definedName>
    <definedName name="paraco40" localSheetId="9">#REF!</definedName>
    <definedName name="paraco40" localSheetId="5">#REF!</definedName>
    <definedName name="paraco40" localSheetId="19">#REF!</definedName>
    <definedName name="paraco40">#REF!</definedName>
    <definedName name="parate30">[4]Listas!$B$4:$B$97</definedName>
    <definedName name="parate40">[4]Listas!$C$4:$C$11</definedName>
    <definedName name="Períodos" localSheetId="12">'[2]METAS C-O'!$D$43:$P$43</definedName>
    <definedName name="Períodos">'[3]METAS C-O'!$D$43:$P$43</definedName>
    <definedName name="PeríodoSeleccionado" localSheetId="13">INDEX(Períodos,,ValorBarraDesplazamiento)</definedName>
    <definedName name="PeríodoSeleccionado" localSheetId="9">INDEX(Períodos,,ValorBarraDesplazamiento)</definedName>
    <definedName name="PeríodoSeleccionado" localSheetId="12">INDEX(DIA!Períodos,,ValorBarraDesplazamiento)</definedName>
    <definedName name="PeríodoSeleccionado" localSheetId="18">INDEX(Períodos,,ValorBarraDesplazamiento)</definedName>
    <definedName name="PeríodoSeleccionado" localSheetId="5">INDEX(Períodos,,ValorBarraDesplazamiento)</definedName>
    <definedName name="PeríodoSeleccionado" localSheetId="19">INDEX(Períodos,,ValorBarraDesplazamiento)</definedName>
    <definedName name="PeríodoSeleccionado" localSheetId="4">INDEX([0]!Períodos,,[0]!ValorBarraDesplazamiento)</definedName>
    <definedName name="PeríodoSeleccionado" localSheetId="21">INDEX(Períodos,,ValorBarraDesplazamiento)</definedName>
    <definedName name="PeríodoSeleccionado" localSheetId="10">INDEX(Períodos,,ValorBarraDesplazamiento)</definedName>
    <definedName name="PeríodoSeleccionado">INDEX(Períodos,,ValorBarraDesplazamiento)</definedName>
    <definedName name="pppppp">[1]Listas!$B$4:$B$97</definedName>
    <definedName name="PrimerMes" localSheetId="13">UPPER(TEXT('3ER ENVIO DIA'!FechaDeInicio,"mmm "))</definedName>
    <definedName name="PrimerMes" localSheetId="9">UPPER(TEXT('ASESORIAS SG'!FechaDeInicio,"mmm "))</definedName>
    <definedName name="PrimerMes" localSheetId="12">UPPER(TEXT(DIA!FechaDeInicio,"mmm "))</definedName>
    <definedName name="PrimerMes" localSheetId="18">UPPER(TEXT(DSA!FechaDeInicio,"mmm "))</definedName>
    <definedName name="PrimerMes" localSheetId="5">UPPER(TEXT(INFORMATICA!FechaDeInicio,"mmm "))</definedName>
    <definedName name="PrimerMes" localSheetId="19">UPPER(TEXT(SSOAC!FechaDeInicio,"mmm "))</definedName>
    <definedName name="PrimerMes" localSheetId="4">UPPER(TEXT(SUBDIREC!FechaDeInicio,"mmm "))</definedName>
    <definedName name="PrimerMes" localSheetId="21">UPPER(TEXT(TELECO!FechaDeInicio,"mmm "))</definedName>
    <definedName name="PrimerMes" localSheetId="10">UPPER(TEXT('TH SG'!FechaDeInicio,"mmm "))</definedName>
    <definedName name="PrimerMes">UPPER(TEXT(FechaDeInicio,"mmm "))</definedName>
    <definedName name="programa">'[7]Prog y Sub MGMP'!$B$2:$B$86</definedName>
    <definedName name="PróximoMes" localSheetId="12">UPPER(TEXT(EOMONTH(VALUE('[2]METAS C-O'!XFD1 &amp; "1"),0)+1,"mmm "))</definedName>
    <definedName name="PróximoMes">UPPER(TEXT(EOMONTH(VALUE('[3]METAS C-O'!XFD1 &amp; "1"),0)+1,"mmm "))</definedName>
    <definedName name="qqqqqqqq">[4]Listas!$C$4:$C$11</definedName>
    <definedName name="Respuestas" localSheetId="9">#REF!</definedName>
    <definedName name="Respuestas" localSheetId="5">#REF!</definedName>
    <definedName name="Respuestas" localSheetId="19">#REF!</definedName>
    <definedName name="Respuestas">#REF!</definedName>
    <definedName name="RFGAERGER" localSheetId="9">#REF!</definedName>
    <definedName name="RFGAERGER" localSheetId="5">#REF!</definedName>
    <definedName name="RFGAERGER" localSheetId="19">#REF!</definedName>
    <definedName name="RFGAERGER">#REF!</definedName>
    <definedName name="rrrrrr" localSheetId="9">#REF!</definedName>
    <definedName name="rrrrrr" localSheetId="5">#REF!</definedName>
    <definedName name="rrrrrr" localSheetId="19">#REF!</definedName>
    <definedName name="rrrrrr">#REF!</definedName>
    <definedName name="SDAFGARGDFG" localSheetId="9">#REF!</definedName>
    <definedName name="SDAFGARGDFG" localSheetId="5">#REF!</definedName>
    <definedName name="SDAFGARGDFG" localSheetId="19">#REF!</definedName>
    <definedName name="SDAFGARGDFG">#REF!</definedName>
    <definedName name="Sector">[1]Listas!$A$4:$A$17</definedName>
    <definedName name="sectoresagregados">[1]Listas!$R$4:$R$11</definedName>
    <definedName name="SG" localSheetId="9">#REF!</definedName>
    <definedName name="SG" localSheetId="5">#REF!</definedName>
    <definedName name="SG" localSheetId="19">#REF!</definedName>
    <definedName name="SG">#REF!</definedName>
    <definedName name="SS">#REF!</definedName>
    <definedName name="ssssssss">[4]Listas!$B$4:$B$97</definedName>
    <definedName name="subprograma">'[7]Prog y Sub MGMP'!$C$2:$C$63</definedName>
    <definedName name="Sum_I">'[5]Base Reporte'!$D$1:$N$98</definedName>
    <definedName name="tiempo">[5]Guía!$L$8:$M$12</definedName>
    <definedName name="Tipo_Credito" localSheetId="9">#REF!</definedName>
    <definedName name="Tipo_Credito" localSheetId="5">#REF!</definedName>
    <definedName name="Tipo_Credito" localSheetId="19">#REF!</definedName>
    <definedName name="Tipo_Credito">#REF!</definedName>
    <definedName name="_xlnm.Print_Titles">#N/A</definedName>
    <definedName name="TRYTRY" localSheetId="9">#REF!</definedName>
    <definedName name="TRYTRY" localSheetId="5">#REF!</definedName>
    <definedName name="TRYTRY" localSheetId="19">#REF!</definedName>
    <definedName name="TRYTRY">#REF!</definedName>
    <definedName name="TTTTTTT" localSheetId="9">#REF!</definedName>
    <definedName name="TTTTTTT" localSheetId="5">#REF!</definedName>
    <definedName name="TTTTTTT" localSheetId="19">#REF!</definedName>
    <definedName name="TTTTTTT">#REF!</definedName>
    <definedName name="ttttttttt56" localSheetId="9">#REF!</definedName>
    <definedName name="ttttttttt56" localSheetId="5">#REF!</definedName>
    <definedName name="ttttttttt56" localSheetId="19">#REF!</definedName>
    <definedName name="ttttttttt56">#REF!</definedName>
    <definedName name="uhuhuhuh">[4]Listas!$B$4:$B$97</definedName>
    <definedName name="valor" localSheetId="13">#REF!</definedName>
    <definedName name="valor" localSheetId="9">#REF!</definedName>
    <definedName name="valor" localSheetId="12">[10]PLANADQUIS2018!$G$18:$G$80</definedName>
    <definedName name="valor" localSheetId="18">#REF!</definedName>
    <definedName name="valor" localSheetId="5">#REF!</definedName>
    <definedName name="valor" localSheetId="22">#REF!</definedName>
    <definedName name="valor" localSheetId="19">#REF!</definedName>
    <definedName name="valor" localSheetId="4">#REF!</definedName>
    <definedName name="valor" localSheetId="21">#REF!</definedName>
    <definedName name="valor">#REF!</definedName>
    <definedName name="ValorBarraDesplazamiento">[11]gráfico_cálc!$D$13</definedName>
    <definedName name="vart">[4]Listas!$B$4:$B$97</definedName>
    <definedName name="vvv" localSheetId="9">#REF!</definedName>
    <definedName name="vvv" localSheetId="5">#REF!</definedName>
    <definedName name="vvv" localSheetId="19">#REF!</definedName>
    <definedName name="vvv">#REF!</definedName>
    <definedName name="VVVV" localSheetId="9">#REF!</definedName>
    <definedName name="VVVV" localSheetId="5">#REF!</definedName>
    <definedName name="VVVV" localSheetId="19">#REF!</definedName>
    <definedName name="VVVV">#REF!</definedName>
    <definedName name="wwwww" localSheetId="9">#REF!</definedName>
    <definedName name="wwwww" localSheetId="5">#REF!</definedName>
    <definedName name="wwwww" localSheetId="19">#REF!</definedName>
    <definedName name="wwwww">#REF!</definedName>
    <definedName name="wwwwwww8" localSheetId="9">#REF!</definedName>
    <definedName name="wwwwwww8" localSheetId="5">#REF!</definedName>
    <definedName name="wwwwwww8" localSheetId="19">#REF!</definedName>
    <definedName name="wwwwwww8">#REF!</definedName>
    <definedName name="wwwwwwww">[4]Listas!$C$4:$C$11</definedName>
    <definedName name="xcvfght">[4]Listas!$E$4:$E$5</definedName>
    <definedName name="XXXXXX">[4]Listas!$E$4:$E$5</definedName>
    <definedName name="yhyhyh" localSheetId="9">#REF!</definedName>
    <definedName name="yhyhyh" localSheetId="5">#REF!</definedName>
    <definedName name="yhyhyh" localSheetId="19">#REF!</definedName>
    <definedName name="yhyhyh">#REF!</definedName>
    <definedName name="yyyyyy">[1]Listas!$B$4:$B$97</definedName>
    <definedName name="YYYYYY50">[4]Listas!$E$4:$E$5</definedName>
    <definedName name="yyyyyyy">[4]Listas!$D$4:$D$9</definedName>
    <definedName name="yyyyyyy5" localSheetId="9">#REF!</definedName>
    <definedName name="yyyyyyy5" localSheetId="5">#REF!</definedName>
    <definedName name="yyyyyyy5" localSheetId="19">#REF!</definedName>
    <definedName name="yyyyyyy5">#REF!</definedName>
    <definedName name="yyyyyyyy" localSheetId="9">#REF!</definedName>
    <definedName name="yyyyyyyy" localSheetId="5">#REF!</definedName>
    <definedName name="yyyyyyyy" localSheetId="19">#REF!</definedName>
    <definedName name="yyyyyyyy">#REF!</definedName>
    <definedName name="zzzzzzzzzzzz4" localSheetId="9">#REF!</definedName>
    <definedName name="zzzzzzzzzzzz4" localSheetId="5">#REF!</definedName>
    <definedName name="zzzzzzzzzzzz4" localSheetId="19">#REF!</definedName>
    <definedName name="zzzzzzzzzzzz4">#REF!</definedName>
    <definedName name="zzzzzzzzzzzzzzzzzz" localSheetId="9">#REF!</definedName>
    <definedName name="zzzzzzzzzzzzzzzzzz" localSheetId="5">#REF!</definedName>
    <definedName name="zzzzzzzzzzzzzzzzzz" localSheetId="19">#REF!</definedName>
    <definedName name="zzzzzzzzzzzzzzzzzz">#REF!</definedName>
  </definedNames>
  <calcPr calcId="179017"/>
</workbook>
</file>

<file path=xl/calcChain.xml><?xml version="1.0" encoding="utf-8"?>
<calcChain xmlns="http://schemas.openxmlformats.org/spreadsheetml/2006/main">
  <c r="G6" i="41" l="1"/>
  <c r="E181" i="50"/>
  <c r="E169" i="50"/>
  <c r="E28" i="50"/>
  <c r="E9" i="50"/>
  <c r="D20" i="49"/>
  <c r="D8" i="49"/>
  <c r="D103" i="46"/>
  <c r="D101" i="46"/>
  <c r="D74" i="46"/>
  <c r="D59" i="46"/>
  <c r="D49" i="46"/>
  <c r="D39" i="46"/>
  <c r="D22" i="46"/>
  <c r="D8" i="46"/>
  <c r="D49" i="44"/>
  <c r="D29" i="44"/>
  <c r="D23" i="44"/>
  <c r="D11" i="44"/>
  <c r="D8" i="44"/>
  <c r="D32" i="38"/>
  <c r="D44" i="38"/>
  <c r="D42" i="38"/>
  <c r="D40" i="38"/>
  <c r="D8" i="45"/>
  <c r="D104" i="45" s="1"/>
  <c r="D8" i="47"/>
  <c r="D18" i="47" s="1"/>
  <c r="D8" i="36"/>
  <c r="D16" i="36" s="1"/>
  <c r="D8" i="43"/>
  <c r="D15" i="43" s="1"/>
  <c r="D55" i="48"/>
  <c r="D25" i="48"/>
  <c r="Q189" i="50" l="1"/>
  <c r="Q190" i="50" s="1"/>
  <c r="C17" i="41" s="1"/>
  <c r="M180" i="50"/>
  <c r="M179" i="50"/>
  <c r="M178" i="50"/>
  <c r="M177" i="50"/>
  <c r="M176" i="50"/>
  <c r="M175" i="50"/>
  <c r="M174" i="50"/>
  <c r="M173" i="50"/>
  <c r="M172" i="50"/>
  <c r="M171" i="50"/>
  <c r="M170" i="50"/>
  <c r="E163" i="50"/>
  <c r="E160" i="50"/>
  <c r="E157" i="50"/>
  <c r="E154" i="50"/>
  <c r="E151" i="50"/>
  <c r="E148" i="50"/>
  <c r="E131" i="50"/>
  <c r="L123" i="50"/>
  <c r="N123" i="50" s="1"/>
  <c r="L120" i="50"/>
  <c r="L121" i="50" s="1"/>
  <c r="L112" i="50"/>
  <c r="N112" i="50" s="1"/>
  <c r="L111" i="50"/>
  <c r="N111" i="50" s="1"/>
  <c r="L110" i="50"/>
  <c r="N110" i="50" s="1"/>
  <c r="L109" i="50"/>
  <c r="N109" i="50" s="1"/>
  <c r="N108" i="50"/>
  <c r="L107" i="50"/>
  <c r="N107" i="50" s="1"/>
  <c r="N106" i="50"/>
  <c r="L105" i="50"/>
  <c r="N105" i="50" s="1"/>
  <c r="L104" i="50"/>
  <c r="N104" i="50" s="1"/>
  <c r="N103" i="50"/>
  <c r="L102" i="50"/>
  <c r="L119" i="50" s="1"/>
  <c r="N119" i="50" s="1"/>
  <c r="L101" i="50"/>
  <c r="L117" i="50" s="1"/>
  <c r="N117" i="50" s="1"/>
  <c r="L100" i="50"/>
  <c r="L115" i="50" s="1"/>
  <c r="N115" i="50" s="1"/>
  <c r="N99" i="50"/>
  <c r="N98" i="50"/>
  <c r="N97" i="50"/>
  <c r="N96" i="50"/>
  <c r="N95" i="50"/>
  <c r="N94" i="50"/>
  <c r="N93" i="50"/>
  <c r="N92" i="50"/>
  <c r="E91" i="50"/>
  <c r="K22" i="50"/>
  <c r="K21" i="50"/>
  <c r="K20" i="50"/>
  <c r="K19" i="50"/>
  <c r="K18" i="50"/>
  <c r="K17" i="50"/>
  <c r="K16" i="50"/>
  <c r="K15" i="50"/>
  <c r="K14" i="50"/>
  <c r="K13" i="50"/>
  <c r="K12" i="50"/>
  <c r="K11" i="50"/>
  <c r="E8" i="50"/>
  <c r="N100" i="50" l="1"/>
  <c r="N102" i="50"/>
  <c r="L118" i="50"/>
  <c r="N118" i="50" s="1"/>
  <c r="N101" i="50"/>
  <c r="L114" i="50"/>
  <c r="N114" i="50" s="1"/>
  <c r="E130" i="50"/>
  <c r="E183" i="50" s="1"/>
  <c r="L116" i="50"/>
  <c r="N116" i="50" s="1"/>
  <c r="L124" i="50"/>
  <c r="N124" i="50" s="1"/>
  <c r="N121" i="50"/>
  <c r="L122" i="50"/>
  <c r="N122" i="50" s="1"/>
  <c r="N120" i="50"/>
  <c r="L113" i="50"/>
  <c r="N113" i="50" s="1"/>
  <c r="L125" i="50"/>
  <c r="L126" i="50" l="1"/>
  <c r="N126" i="50" s="1"/>
  <c r="L128" i="50"/>
  <c r="N125" i="50"/>
  <c r="L127" i="50"/>
  <c r="N127" i="50" s="1"/>
  <c r="L129" i="50" l="1"/>
  <c r="N129" i="50" s="1"/>
  <c r="N128" i="50"/>
  <c r="C12" i="41" l="1"/>
  <c r="P113" i="46"/>
  <c r="P114" i="46" s="1"/>
  <c r="P66" i="48" l="1"/>
  <c r="Q66" i="48" s="1"/>
  <c r="P61" i="48"/>
  <c r="Q61" i="48" s="1"/>
  <c r="N62" i="48" s="1"/>
  <c r="C8" i="41" s="1"/>
  <c r="N61" i="48"/>
  <c r="D15" i="48"/>
  <c r="D8" i="48" s="1"/>
  <c r="M25" i="49" l="1"/>
  <c r="M26" i="49" l="1"/>
  <c r="C16" i="41" s="1"/>
  <c r="P23" i="47" l="1"/>
  <c r="P24" i="47" s="1"/>
  <c r="C10" i="41" s="1"/>
  <c r="D100" i="46" l="1"/>
  <c r="D93" i="46" s="1"/>
  <c r="D54" i="46"/>
  <c r="D53" i="46" s="1"/>
  <c r="D20" i="46"/>
  <c r="D18" i="46" s="1"/>
  <c r="D107" i="46" l="1"/>
  <c r="O111" i="45"/>
  <c r="O112" i="45" s="1"/>
  <c r="C7" i="41" s="1"/>
  <c r="C9" i="41" l="1"/>
  <c r="H14" i="41" l="1"/>
  <c r="C14" i="41"/>
  <c r="P122" i="44"/>
  <c r="P123" i="44" s="1"/>
  <c r="D111" i="44"/>
  <c r="E111" i="44" s="1"/>
  <c r="D109" i="44"/>
  <c r="D105" i="44"/>
  <c r="D96" i="44"/>
  <c r="D90" i="44"/>
  <c r="D84" i="44"/>
  <c r="D78" i="44"/>
  <c r="D71" i="44"/>
  <c r="D57" i="44"/>
  <c r="D19" i="44"/>
  <c r="D108" i="44" l="1"/>
  <c r="D67" i="44"/>
  <c r="E19" i="44"/>
  <c r="D16" i="44"/>
  <c r="C5" i="41"/>
  <c r="H5" i="41"/>
  <c r="D116" i="44" l="1"/>
  <c r="P20" i="43"/>
  <c r="P21" i="43" s="1"/>
  <c r="R22" i="36" l="1"/>
  <c r="R23" i="36" s="1"/>
  <c r="C13" i="41"/>
  <c r="H13" i="41"/>
  <c r="H11" i="41" s="1"/>
  <c r="G13" i="41"/>
  <c r="G11" i="41" s="1"/>
  <c r="H15" i="41"/>
  <c r="I15" i="41"/>
  <c r="I19" i="41" s="1"/>
  <c r="J15" i="41"/>
  <c r="K15" i="41"/>
  <c r="I11" i="41"/>
  <c r="J11" i="41"/>
  <c r="K11" i="41"/>
  <c r="H6" i="41"/>
  <c r="I6" i="41"/>
  <c r="J6" i="41"/>
  <c r="K6" i="41"/>
  <c r="G15" i="41"/>
  <c r="Q113" i="38"/>
  <c r="Q114" i="38"/>
  <c r="Q112" i="38"/>
  <c r="G19" i="41" l="1"/>
  <c r="Q116" i="38"/>
  <c r="K19" i="41"/>
  <c r="J19" i="41"/>
  <c r="H19" i="41"/>
  <c r="R114" i="38"/>
  <c r="S114" i="38" s="1"/>
  <c r="Q115" i="38"/>
  <c r="R112" i="38"/>
  <c r="S112" i="38" s="1"/>
  <c r="Q103" i="38" l="1"/>
  <c r="Q104" i="38" s="1"/>
  <c r="K31" i="38"/>
  <c r="L31" i="38" s="1"/>
  <c r="I31" i="38"/>
  <c r="O31" i="38" l="1"/>
  <c r="N31" i="38"/>
  <c r="D94" i="39" l="1"/>
  <c r="D90" i="39"/>
  <c r="D84" i="39"/>
  <c r="D77" i="39"/>
  <c r="D71" i="39"/>
  <c r="D65" i="39"/>
  <c r="D50" i="39"/>
  <c r="D37" i="39"/>
  <c r="E37" i="39" s="1"/>
  <c r="D35" i="39"/>
  <c r="D31" i="39"/>
  <c r="E31" i="39" s="1"/>
  <c r="D101" i="39" l="1"/>
  <c r="D37" i="35"/>
  <c r="E37" i="35" s="1"/>
  <c r="D35" i="35"/>
  <c r="I8" i="38" l="1"/>
  <c r="K8" i="38"/>
  <c r="L8" i="38" s="1"/>
  <c r="I9" i="38"/>
  <c r="K9" i="38"/>
  <c r="L9" i="38" s="1"/>
  <c r="N9" i="38" s="1"/>
  <c r="I10" i="38"/>
  <c r="K10" i="38"/>
  <c r="L10" i="38" s="1"/>
  <c r="I11" i="38"/>
  <c r="K11" i="38"/>
  <c r="L11" i="38" s="1"/>
  <c r="I20" i="38"/>
  <c r="K20" i="38"/>
  <c r="L20" i="38" s="1"/>
  <c r="I21" i="38"/>
  <c r="K21" i="38"/>
  <c r="L21" i="38" s="1"/>
  <c r="N21" i="38" s="1"/>
  <c r="I22" i="38"/>
  <c r="K22" i="38"/>
  <c r="L22" i="38" s="1"/>
  <c r="D23" i="38"/>
  <c r="I23" i="38"/>
  <c r="K23" i="38"/>
  <c r="L23" i="38" s="1"/>
  <c r="D24" i="38"/>
  <c r="I24" i="38"/>
  <c r="K24" i="38"/>
  <c r="L24" i="38" s="1"/>
  <c r="I25" i="38"/>
  <c r="K25" i="38"/>
  <c r="L25" i="38" s="1"/>
  <c r="I26" i="38"/>
  <c r="K26" i="38"/>
  <c r="L26" i="38" s="1"/>
  <c r="I27" i="38"/>
  <c r="K27" i="38"/>
  <c r="L27" i="38" s="1"/>
  <c r="N27" i="38" s="1"/>
  <c r="I28" i="38"/>
  <c r="K28" i="38"/>
  <c r="L28" i="38" s="1"/>
  <c r="O29" i="38"/>
  <c r="D30" i="38"/>
  <c r="I30" i="38"/>
  <c r="K30" i="38"/>
  <c r="L30" i="38" s="1"/>
  <c r="N30" i="38" s="1"/>
  <c r="I33" i="38"/>
  <c r="K33" i="38"/>
  <c r="L33" i="38" s="1"/>
  <c r="I34" i="38"/>
  <c r="K34" i="38"/>
  <c r="L34" i="38" s="1"/>
  <c r="I35" i="38"/>
  <c r="K35" i="38"/>
  <c r="L35" i="38" s="1"/>
  <c r="I36" i="38"/>
  <c r="K36" i="38"/>
  <c r="L36" i="38" s="1"/>
  <c r="N36" i="38" s="1"/>
  <c r="I37" i="38"/>
  <c r="K37" i="38"/>
  <c r="L37" i="38" s="1"/>
  <c r="I38" i="38"/>
  <c r="K38" i="38"/>
  <c r="L38" i="38" s="1"/>
  <c r="I39" i="38"/>
  <c r="K39" i="38"/>
  <c r="L39" i="38" s="1"/>
  <c r="I41" i="38"/>
  <c r="K41" i="38"/>
  <c r="L41" i="38" s="1"/>
  <c r="N41" i="38" s="1"/>
  <c r="I43" i="38"/>
  <c r="K43" i="38"/>
  <c r="L43" i="38" s="1"/>
  <c r="I45" i="38"/>
  <c r="K45" i="38"/>
  <c r="L45" i="38" s="1"/>
  <c r="I46" i="38"/>
  <c r="K46" i="38"/>
  <c r="L46" i="38" s="1"/>
  <c r="I50" i="38"/>
  <c r="K50" i="38"/>
  <c r="L50" i="38" s="1"/>
  <c r="N50" i="38" s="1"/>
  <c r="I51" i="38"/>
  <c r="K51" i="38"/>
  <c r="L51" i="38" s="1"/>
  <c r="I52" i="38"/>
  <c r="K52" i="38"/>
  <c r="L52" i="38" s="1"/>
  <c r="I53" i="38"/>
  <c r="K53" i="38"/>
  <c r="L53" i="38" s="1"/>
  <c r="I54" i="38"/>
  <c r="K54" i="38"/>
  <c r="L54" i="38" s="1"/>
  <c r="N54" i="38" s="1"/>
  <c r="I55" i="38"/>
  <c r="K55" i="38"/>
  <c r="L55" i="38" s="1"/>
  <c r="I56" i="38"/>
  <c r="K56" i="38"/>
  <c r="L56" i="38" s="1"/>
  <c r="I57" i="38"/>
  <c r="K57" i="38"/>
  <c r="L57" i="38" s="1"/>
  <c r="O57" i="38" s="1"/>
  <c r="I58" i="38"/>
  <c r="K58" i="38"/>
  <c r="L58" i="38" s="1"/>
  <c r="N58" i="38" s="1"/>
  <c r="I59" i="38"/>
  <c r="K59" i="38"/>
  <c r="L59" i="38" s="1"/>
  <c r="I60" i="38"/>
  <c r="K60" i="38"/>
  <c r="L60" i="38" s="1"/>
  <c r="I61" i="38"/>
  <c r="K61" i="38"/>
  <c r="L61" i="38" s="1"/>
  <c r="O61" i="38" s="1"/>
  <c r="I62" i="38"/>
  <c r="K62" i="38"/>
  <c r="L62" i="38" s="1"/>
  <c r="N62" i="38" s="1"/>
  <c r="I63" i="38"/>
  <c r="K63" i="38"/>
  <c r="L63" i="38" s="1"/>
  <c r="I64" i="38"/>
  <c r="K64" i="38"/>
  <c r="L64" i="38" s="1"/>
  <c r="I65" i="38"/>
  <c r="K65" i="38"/>
  <c r="L65" i="38" s="1"/>
  <c r="O65" i="38" s="1"/>
  <c r="I66" i="38"/>
  <c r="K66" i="38"/>
  <c r="L66" i="38" s="1"/>
  <c r="N66" i="38" s="1"/>
  <c r="D68" i="38"/>
  <c r="D67" i="38" s="1"/>
  <c r="I68" i="38"/>
  <c r="K68" i="38"/>
  <c r="L68" i="38" s="1"/>
  <c r="I69" i="38"/>
  <c r="K69" i="38"/>
  <c r="L69" i="38" s="1"/>
  <c r="O69" i="38" s="1"/>
  <c r="I70" i="38"/>
  <c r="K70" i="38"/>
  <c r="L70" i="38" s="1"/>
  <c r="N70" i="38" s="1"/>
  <c r="I71" i="38"/>
  <c r="K71" i="38"/>
  <c r="L71" i="38" s="1"/>
  <c r="I72" i="38"/>
  <c r="K72" i="38"/>
  <c r="L72" i="38" s="1"/>
  <c r="I73" i="38"/>
  <c r="K73" i="38"/>
  <c r="L73" i="38" s="1"/>
  <c r="I74" i="38"/>
  <c r="K74" i="38"/>
  <c r="L74" i="38" s="1"/>
  <c r="N74" i="38" s="1"/>
  <c r="I75" i="38"/>
  <c r="K75" i="38"/>
  <c r="L75" i="38" s="1"/>
  <c r="I76" i="38"/>
  <c r="K76" i="38"/>
  <c r="L76" i="38" s="1"/>
  <c r="I77" i="38"/>
  <c r="K77" i="38"/>
  <c r="L77" i="38" s="1"/>
  <c r="I78" i="38"/>
  <c r="K78" i="38"/>
  <c r="L78" i="38" s="1"/>
  <c r="N78" i="38" s="1"/>
  <c r="I79" i="38"/>
  <c r="K79" i="38"/>
  <c r="L79" i="38" s="1"/>
  <c r="I80" i="38"/>
  <c r="K80" i="38"/>
  <c r="L80" i="38" s="1"/>
  <c r="I81" i="38"/>
  <c r="K81" i="38"/>
  <c r="L81" i="38" s="1"/>
  <c r="I82" i="38"/>
  <c r="K82" i="38"/>
  <c r="L82" i="38" s="1"/>
  <c r="N82" i="38" s="1"/>
  <c r="I83" i="38"/>
  <c r="K83" i="38"/>
  <c r="L83" i="38" s="1"/>
  <c r="I84" i="38"/>
  <c r="K84" i="38"/>
  <c r="L84" i="38" s="1"/>
  <c r="I85" i="38"/>
  <c r="K85" i="38"/>
  <c r="L85" i="38" s="1"/>
  <c r="O85" i="38" s="1"/>
  <c r="I86" i="38"/>
  <c r="K86" i="38"/>
  <c r="L86" i="38" s="1"/>
  <c r="N86" i="38" s="1"/>
  <c r="I87" i="38"/>
  <c r="K87" i="38"/>
  <c r="L87" i="38" s="1"/>
  <c r="I88" i="38"/>
  <c r="K88" i="38"/>
  <c r="L88" i="38" s="1"/>
  <c r="I89" i="38"/>
  <c r="K89" i="38"/>
  <c r="L89" i="38" s="1"/>
  <c r="O89" i="38" s="1"/>
  <c r="I90" i="38"/>
  <c r="K90" i="38"/>
  <c r="L90" i="38" s="1"/>
  <c r="N90" i="38" s="1"/>
  <c r="I91" i="38"/>
  <c r="K91" i="38"/>
  <c r="L91" i="38" s="1"/>
  <c r="I92" i="38"/>
  <c r="K92" i="38"/>
  <c r="L92" i="38" s="1"/>
  <c r="I93" i="38"/>
  <c r="K93" i="38"/>
  <c r="L93" i="38" s="1"/>
  <c r="I94" i="38"/>
  <c r="K94" i="38"/>
  <c r="L94" i="38" s="1"/>
  <c r="N94" i="38" s="1"/>
  <c r="I95" i="38"/>
  <c r="K95" i="38"/>
  <c r="L95" i="38" s="1"/>
  <c r="I96" i="38"/>
  <c r="K96" i="38"/>
  <c r="L96" i="38" s="1"/>
  <c r="D7" i="38" l="1"/>
  <c r="D98" i="38" s="1"/>
  <c r="O73" i="38"/>
  <c r="N73" i="38"/>
  <c r="N65" i="38"/>
  <c r="N89" i="38"/>
  <c r="N61" i="38"/>
  <c r="O93" i="38"/>
  <c r="N93" i="38"/>
  <c r="O81" i="38"/>
  <c r="N81" i="38"/>
  <c r="O77" i="38"/>
  <c r="N77" i="38"/>
  <c r="O53" i="38"/>
  <c r="N53" i="38"/>
  <c r="N85" i="38"/>
  <c r="N69" i="38"/>
  <c r="N57" i="38"/>
  <c r="O76" i="38"/>
  <c r="N76" i="38"/>
  <c r="O64" i="38"/>
  <c r="N64" i="38"/>
  <c r="N55" i="38"/>
  <c r="O55" i="38"/>
  <c r="N34" i="38"/>
  <c r="O34" i="38"/>
  <c r="N22" i="38"/>
  <c r="O22" i="38"/>
  <c r="N87" i="38"/>
  <c r="O87" i="38"/>
  <c r="O80" i="38"/>
  <c r="N80" i="38"/>
  <c r="N71" i="38"/>
  <c r="O71" i="38"/>
  <c r="N59" i="38"/>
  <c r="O59" i="38"/>
  <c r="N52" i="38"/>
  <c r="O52" i="38"/>
  <c r="O39" i="38"/>
  <c r="N39" i="38"/>
  <c r="N37" i="38"/>
  <c r="O37" i="38"/>
  <c r="N28" i="38"/>
  <c r="O28" i="38"/>
  <c r="O23" i="38"/>
  <c r="N23" i="38"/>
  <c r="O20" i="38"/>
  <c r="N20" i="38"/>
  <c r="N10" i="38"/>
  <c r="O10" i="38"/>
  <c r="O92" i="38"/>
  <c r="N92" i="38"/>
  <c r="N83" i="38"/>
  <c r="O83" i="38"/>
  <c r="N43" i="38"/>
  <c r="O43" i="38"/>
  <c r="N91" i="38"/>
  <c r="O91" i="38"/>
  <c r="O84" i="38"/>
  <c r="N84" i="38"/>
  <c r="N75" i="38"/>
  <c r="O75" i="38"/>
  <c r="O68" i="38"/>
  <c r="N68" i="38"/>
  <c r="N63" i="38"/>
  <c r="O63" i="38"/>
  <c r="O56" i="38"/>
  <c r="N56" i="38"/>
  <c r="N45" i="38"/>
  <c r="O45" i="38"/>
  <c r="O35" i="38"/>
  <c r="N35" i="38"/>
  <c r="N33" i="38"/>
  <c r="O33" i="38"/>
  <c r="O26" i="38"/>
  <c r="N26" i="38"/>
  <c r="N24" i="38"/>
  <c r="O24" i="38"/>
  <c r="O8" i="38"/>
  <c r="N8" i="38"/>
  <c r="O46" i="38"/>
  <c r="N46" i="38"/>
  <c r="N25" i="38"/>
  <c r="O25" i="38"/>
  <c r="O96" i="38"/>
  <c r="N96" i="38"/>
  <c r="O95" i="38"/>
  <c r="N95" i="38"/>
  <c r="N88" i="38"/>
  <c r="O88" i="38"/>
  <c r="N79" i="38"/>
  <c r="O79" i="38"/>
  <c r="N72" i="38"/>
  <c r="O72" i="38"/>
  <c r="N60" i="38"/>
  <c r="O60" i="38"/>
  <c r="N51" i="38"/>
  <c r="O51" i="38"/>
  <c r="O38" i="38"/>
  <c r="N38" i="38"/>
  <c r="N11" i="38"/>
  <c r="O11" i="38"/>
  <c r="O94" i="38"/>
  <c r="O90" i="38"/>
  <c r="O86" i="38"/>
  <c r="O82" i="38"/>
  <c r="O78" i="38"/>
  <c r="O74" i="38"/>
  <c r="O70" i="38"/>
  <c r="O66" i="38"/>
  <c r="O62" i="38"/>
  <c r="O58" i="38"/>
  <c r="O54" i="38"/>
  <c r="O50" i="38"/>
  <c r="O41" i="38"/>
  <c r="O36" i="38"/>
  <c r="O30" i="38"/>
  <c r="O27" i="38"/>
  <c r="O21" i="38"/>
  <c r="O9" i="38"/>
  <c r="D31" i="35" l="1"/>
  <c r="D66" i="35" s="1"/>
  <c r="E31" i="35" l="1"/>
  <c r="E66" i="35" s="1"/>
  <c r="D42" i="33" l="1"/>
  <c r="D31" i="31" l="1"/>
  <c r="E31" i="31" s="1"/>
  <c r="D35" i="31"/>
  <c r="D66" i="31" s="1"/>
  <c r="D37" i="31"/>
  <c r="E37" i="31" s="1"/>
  <c r="J5" i="28" l="1"/>
  <c r="L5" i="28"/>
  <c r="M5" i="28" s="1"/>
  <c r="J6" i="28"/>
  <c r="L6" i="28"/>
  <c r="M6" i="28" s="1"/>
  <c r="J7" i="28"/>
  <c r="L7" i="28"/>
  <c r="M7" i="28" s="1"/>
  <c r="O7" i="28" s="1"/>
  <c r="J8" i="28"/>
  <c r="L8" i="28"/>
  <c r="M8" i="28" s="1"/>
  <c r="J9" i="28"/>
  <c r="L9" i="28"/>
  <c r="M9" i="28" s="1"/>
  <c r="P9" i="28" s="1"/>
  <c r="J10" i="28"/>
  <c r="L10" i="28"/>
  <c r="M10" i="28" s="1"/>
  <c r="J19" i="28"/>
  <c r="L19" i="28"/>
  <c r="M19" i="28" s="1"/>
  <c r="J20" i="28"/>
  <c r="L20" i="28"/>
  <c r="M20" i="28" s="1"/>
  <c r="J21" i="28"/>
  <c r="L21" i="28"/>
  <c r="M21" i="28" s="1"/>
  <c r="P21" i="28" s="1"/>
  <c r="E22" i="28"/>
  <c r="J22" i="28"/>
  <c r="L22" i="28"/>
  <c r="M22" i="28" s="1"/>
  <c r="E23" i="28"/>
  <c r="J23" i="28"/>
  <c r="L23" i="28"/>
  <c r="M23" i="28" s="1"/>
  <c r="P23" i="28" s="1"/>
  <c r="J24" i="28"/>
  <c r="L24" i="28"/>
  <c r="M24" i="28" s="1"/>
  <c r="J25" i="28"/>
  <c r="L25" i="28"/>
  <c r="M25" i="28" s="1"/>
  <c r="J26" i="28"/>
  <c r="L26" i="28"/>
  <c r="M26" i="28" s="1"/>
  <c r="J27" i="28"/>
  <c r="L27" i="28"/>
  <c r="M27" i="28" s="1"/>
  <c r="P27" i="28" s="1"/>
  <c r="P28" i="28"/>
  <c r="E29" i="28"/>
  <c r="J29" i="28"/>
  <c r="L29" i="28"/>
  <c r="M29" i="28" s="1"/>
  <c r="P29" i="28" s="1"/>
  <c r="J30" i="28"/>
  <c r="L30" i="28"/>
  <c r="M30" i="28" s="1"/>
  <c r="P30" i="28" s="1"/>
  <c r="J31" i="28"/>
  <c r="L31" i="28"/>
  <c r="M31" i="28" s="1"/>
  <c r="J32" i="28"/>
  <c r="L32" i="28"/>
  <c r="M32" i="28" s="1"/>
  <c r="J33" i="28"/>
  <c r="L33" i="28"/>
  <c r="M33" i="28" s="1"/>
  <c r="J34" i="28"/>
  <c r="L34" i="28"/>
  <c r="M34" i="28" s="1"/>
  <c r="P34" i="28" s="1"/>
  <c r="J35" i="28"/>
  <c r="L35" i="28"/>
  <c r="M35" i="28" s="1"/>
  <c r="J36" i="28"/>
  <c r="L36" i="28"/>
  <c r="M36" i="28" s="1"/>
  <c r="J37" i="28"/>
  <c r="L37" i="28"/>
  <c r="M37" i="28" s="1"/>
  <c r="J38" i="28"/>
  <c r="L38" i="28"/>
  <c r="M38" i="28" s="1"/>
  <c r="P38" i="28" s="1"/>
  <c r="J39" i="28"/>
  <c r="L39" i="28"/>
  <c r="M39" i="28" s="1"/>
  <c r="J40" i="28"/>
  <c r="L40" i="28"/>
  <c r="M40" i="28" s="1"/>
  <c r="J41" i="28"/>
  <c r="L41" i="28"/>
  <c r="M41" i="28" s="1"/>
  <c r="P41" i="28" s="1"/>
  <c r="J45" i="28"/>
  <c r="L45" i="28"/>
  <c r="M45" i="28" s="1"/>
  <c r="P45" i="28" s="1"/>
  <c r="J46" i="28"/>
  <c r="L46" i="28"/>
  <c r="M46" i="28" s="1"/>
  <c r="J47" i="28"/>
  <c r="L47" i="28"/>
  <c r="M47" i="28" s="1"/>
  <c r="J48" i="28"/>
  <c r="L48" i="28"/>
  <c r="M48" i="28" s="1"/>
  <c r="P48" i="28" s="1"/>
  <c r="J49" i="28"/>
  <c r="L49" i="28"/>
  <c r="M49" i="28" s="1"/>
  <c r="P49" i="28" s="1"/>
  <c r="J50" i="28"/>
  <c r="L50" i="28"/>
  <c r="M50" i="28" s="1"/>
  <c r="J51" i="28"/>
  <c r="L51" i="28"/>
  <c r="M51" i="28" s="1"/>
  <c r="O51" i="28" s="1"/>
  <c r="J52" i="28"/>
  <c r="L52" i="28"/>
  <c r="M52" i="28" s="1"/>
  <c r="J53" i="28"/>
  <c r="L53" i="28"/>
  <c r="M53" i="28" s="1"/>
  <c r="P53" i="28" s="1"/>
  <c r="J54" i="28"/>
  <c r="L54" i="28"/>
  <c r="M54" i="28" s="1"/>
  <c r="J55" i="28"/>
  <c r="L55" i="28"/>
  <c r="M55" i="28" s="1"/>
  <c r="J56" i="28"/>
  <c r="L56" i="28"/>
  <c r="M56" i="28"/>
  <c r="P56" i="28" s="1"/>
  <c r="J57" i="28"/>
  <c r="L57" i="28"/>
  <c r="M57" i="28" s="1"/>
  <c r="P57" i="28" s="1"/>
  <c r="J58" i="28"/>
  <c r="L58" i="28"/>
  <c r="M58" i="28" s="1"/>
  <c r="J59" i="28"/>
  <c r="L59" i="28"/>
  <c r="M59" i="28" s="1"/>
  <c r="J60" i="28"/>
  <c r="L60" i="28"/>
  <c r="M60" i="28" s="1"/>
  <c r="J61" i="28"/>
  <c r="L61" i="28"/>
  <c r="M61" i="28" s="1"/>
  <c r="P61" i="28" s="1"/>
  <c r="J62" i="28"/>
  <c r="L62" i="28"/>
  <c r="M62" i="28" s="1"/>
  <c r="J63" i="28"/>
  <c r="L63" i="28"/>
  <c r="M63" i="28" s="1"/>
  <c r="J64" i="28"/>
  <c r="L64" i="28"/>
  <c r="M64" i="28" s="1"/>
  <c r="J65" i="28"/>
  <c r="L65" i="28"/>
  <c r="M65" i="28" s="1"/>
  <c r="P65" i="28" s="1"/>
  <c r="J66" i="28"/>
  <c r="L66" i="28"/>
  <c r="M66" i="28" s="1"/>
  <c r="J67" i="28"/>
  <c r="L67" i="28"/>
  <c r="M67" i="28" s="1"/>
  <c r="J68" i="28"/>
  <c r="L68" i="28"/>
  <c r="M68" i="28" s="1"/>
  <c r="P68" i="28" s="1"/>
  <c r="J69" i="28"/>
  <c r="L69" i="28"/>
  <c r="M69" i="28" s="1"/>
  <c r="P69" i="28" s="1"/>
  <c r="J70" i="28"/>
  <c r="L70" i="28"/>
  <c r="M70" i="28" s="1"/>
  <c r="J71" i="28"/>
  <c r="L71" i="28"/>
  <c r="M71" i="28" s="1"/>
  <c r="J72" i="28"/>
  <c r="L72" i="28"/>
  <c r="M72" i="28" s="1"/>
  <c r="J73" i="28"/>
  <c r="L73" i="28"/>
  <c r="M73" i="28" s="1"/>
  <c r="P73" i="28" s="1"/>
  <c r="J74" i="28"/>
  <c r="L74" i="28"/>
  <c r="M74" i="28" s="1"/>
  <c r="J75" i="28"/>
  <c r="L75" i="28"/>
  <c r="M75" i="28" s="1"/>
  <c r="O75" i="28" s="1"/>
  <c r="J76" i="28"/>
  <c r="L76" i="28"/>
  <c r="M76" i="28" s="1"/>
  <c r="J77" i="28"/>
  <c r="L77" i="28"/>
  <c r="M77" i="28" s="1"/>
  <c r="P77" i="28" s="1"/>
  <c r="J78" i="28"/>
  <c r="L78" i="28"/>
  <c r="M78" i="28" s="1"/>
  <c r="J79" i="28"/>
  <c r="L79" i="28"/>
  <c r="M79" i="28" s="1"/>
  <c r="J80" i="28"/>
  <c r="L80" i="28"/>
  <c r="M80" i="28" s="1"/>
  <c r="P80" i="28" s="1"/>
  <c r="J81" i="28"/>
  <c r="L81" i="28"/>
  <c r="M81" i="28" s="1"/>
  <c r="P81" i="28" s="1"/>
  <c r="J82" i="28"/>
  <c r="L82" i="28"/>
  <c r="M82" i="28" s="1"/>
  <c r="J83" i="28"/>
  <c r="L83" i="28"/>
  <c r="M83" i="28" s="1"/>
  <c r="J84" i="28"/>
  <c r="L84" i="28"/>
  <c r="M84" i="28"/>
  <c r="P84" i="28" s="1"/>
  <c r="J85" i="28"/>
  <c r="L85" i="28"/>
  <c r="M85" i="28" s="1"/>
  <c r="P85" i="28" s="1"/>
  <c r="J86" i="28"/>
  <c r="L86" i="28"/>
  <c r="M86" i="28" s="1"/>
  <c r="J87" i="28"/>
  <c r="L87" i="28"/>
  <c r="M87" i="28" s="1"/>
  <c r="J88" i="28"/>
  <c r="L88" i="28"/>
  <c r="M88" i="28" s="1"/>
  <c r="J89" i="28"/>
  <c r="L89" i="28"/>
  <c r="M89" i="28" s="1"/>
  <c r="P89" i="28" s="1"/>
  <c r="J90" i="28"/>
  <c r="L90" i="28"/>
  <c r="M90" i="28" s="1"/>
  <c r="J91" i="28"/>
  <c r="L91" i="28"/>
  <c r="M91" i="28" s="1"/>
  <c r="P22" i="28" l="1"/>
  <c r="O22" i="28"/>
  <c r="P20" i="28"/>
  <c r="O20" i="28"/>
  <c r="O48" i="28"/>
  <c r="O29" i="28"/>
  <c r="P60" i="28"/>
  <c r="O60" i="28"/>
  <c r="P72" i="28"/>
  <c r="O72" i="28"/>
  <c r="P33" i="28"/>
  <c r="O33" i="28"/>
  <c r="P88" i="28"/>
  <c r="O88" i="28"/>
  <c r="P26" i="28"/>
  <c r="O26" i="28"/>
  <c r="O84" i="28"/>
  <c r="P64" i="28"/>
  <c r="O64" i="28"/>
  <c r="P25" i="28"/>
  <c r="O25" i="28"/>
  <c r="P59" i="28"/>
  <c r="O59" i="28"/>
  <c r="P52" i="28"/>
  <c r="O52" i="28"/>
  <c r="P8" i="28"/>
  <c r="O8" i="28"/>
  <c r="P37" i="28"/>
  <c r="O37" i="28"/>
  <c r="O19" i="28"/>
  <c r="P19" i="28"/>
  <c r="P76" i="28"/>
  <c r="O76" i="28"/>
  <c r="P75" i="28"/>
  <c r="P51" i="28"/>
  <c r="O80" i="28"/>
  <c r="O68" i="28"/>
  <c r="O56" i="28"/>
  <c r="O41" i="28"/>
  <c r="P7" i="28"/>
  <c r="E93" i="28"/>
  <c r="P91" i="28"/>
  <c r="O91" i="28"/>
  <c r="O82" i="28"/>
  <c r="P82" i="28"/>
  <c r="O79" i="28"/>
  <c r="P79" i="28"/>
  <c r="O90" i="28"/>
  <c r="P90" i="28"/>
  <c r="P83" i="28"/>
  <c r="O83" i="28"/>
  <c r="O71" i="28"/>
  <c r="P71" i="28"/>
  <c r="O62" i="28"/>
  <c r="P62" i="28"/>
  <c r="O47" i="28"/>
  <c r="P47" i="28"/>
  <c r="O35" i="28"/>
  <c r="P35" i="28"/>
  <c r="O6" i="28"/>
  <c r="P6" i="28"/>
  <c r="O87" i="28"/>
  <c r="P87" i="28"/>
  <c r="O78" i="28"/>
  <c r="P78" i="28"/>
  <c r="O66" i="28"/>
  <c r="P66" i="28"/>
  <c r="O54" i="28"/>
  <c r="P54" i="28"/>
  <c r="O39" i="28"/>
  <c r="P39" i="28"/>
  <c r="O32" i="28"/>
  <c r="P32" i="28"/>
  <c r="O70" i="28"/>
  <c r="P70" i="28"/>
  <c r="O63" i="28"/>
  <c r="P63" i="28"/>
  <c r="O58" i="28"/>
  <c r="P58" i="28"/>
  <c r="O36" i="28"/>
  <c r="P36" i="28"/>
  <c r="O24" i="28"/>
  <c r="P24" i="28"/>
  <c r="O10" i="28"/>
  <c r="P10" i="28"/>
  <c r="P5" i="28"/>
  <c r="O5" i="28"/>
  <c r="O46" i="28"/>
  <c r="P46" i="28"/>
  <c r="O86" i="28"/>
  <c r="P86" i="28"/>
  <c r="O74" i="28"/>
  <c r="P74" i="28"/>
  <c r="O67" i="28"/>
  <c r="P67" i="28"/>
  <c r="O55" i="28"/>
  <c r="P55" i="28"/>
  <c r="O50" i="28"/>
  <c r="P50" i="28"/>
  <c r="O40" i="28"/>
  <c r="P40" i="28"/>
  <c r="O31" i="28"/>
  <c r="P31" i="28"/>
  <c r="O89" i="28"/>
  <c r="O85" i="28"/>
  <c r="O81" i="28"/>
  <c r="O77" i="28"/>
  <c r="O73" i="28"/>
  <c r="O69" i="28"/>
  <c r="O65" i="28"/>
  <c r="O61" i="28"/>
  <c r="O57" i="28"/>
  <c r="O53" i="28"/>
  <c r="O49" i="28"/>
  <c r="O45" i="28"/>
  <c r="O38" i="28"/>
  <c r="O34" i="28"/>
  <c r="O30" i="28"/>
  <c r="O27" i="28"/>
  <c r="O23" i="28"/>
  <c r="O21" i="28"/>
  <c r="O9" i="28"/>
  <c r="D10" i="15" l="1"/>
  <c r="D55" i="27" l="1"/>
  <c r="D15" i="27"/>
  <c r="D8" i="27" s="1"/>
  <c r="E2" i="27"/>
  <c r="D15" i="26" l="1"/>
  <c r="D8" i="26" s="1"/>
  <c r="D103" i="25" l="1"/>
  <c r="J5" i="24" l="1"/>
  <c r="L5" i="24"/>
  <c r="M5" i="24" s="1"/>
  <c r="J6" i="24"/>
  <c r="L6" i="24"/>
  <c r="M6" i="24" s="1"/>
  <c r="J7" i="24"/>
  <c r="L7" i="24"/>
  <c r="M7" i="24" s="1"/>
  <c r="J8" i="24"/>
  <c r="L8" i="24"/>
  <c r="M8" i="24" s="1"/>
  <c r="O8" i="24" s="1"/>
  <c r="J17" i="24"/>
  <c r="L17" i="24"/>
  <c r="M17" i="24" s="1"/>
  <c r="J18" i="24"/>
  <c r="L18" i="24"/>
  <c r="M18" i="24" s="1"/>
  <c r="J19" i="24"/>
  <c r="L19" i="24"/>
  <c r="M19" i="24" s="1"/>
  <c r="E20" i="24"/>
  <c r="J20" i="24"/>
  <c r="L20" i="24"/>
  <c r="M20" i="24" s="1"/>
  <c r="E21" i="24"/>
  <c r="J21" i="24"/>
  <c r="L21" i="24"/>
  <c r="M21" i="24" s="1"/>
  <c r="J22" i="24"/>
  <c r="L22" i="24"/>
  <c r="M22" i="24" s="1"/>
  <c r="J23" i="24"/>
  <c r="L23" i="24"/>
  <c r="M23" i="24" s="1"/>
  <c r="P23" i="24" s="1"/>
  <c r="J24" i="24"/>
  <c r="L24" i="24"/>
  <c r="M24" i="24" s="1"/>
  <c r="J25" i="24"/>
  <c r="L25" i="24"/>
  <c r="M25" i="24" s="1"/>
  <c r="P26" i="24"/>
  <c r="E27" i="24"/>
  <c r="J27" i="24"/>
  <c r="L27" i="24"/>
  <c r="M27" i="24" s="1"/>
  <c r="J28" i="24"/>
  <c r="L28" i="24"/>
  <c r="M28" i="24" s="1"/>
  <c r="J29" i="24"/>
  <c r="L29" i="24"/>
  <c r="M29" i="24" s="1"/>
  <c r="J30" i="24"/>
  <c r="L30" i="24"/>
  <c r="M30" i="24" s="1"/>
  <c r="P30" i="24" s="1"/>
  <c r="J31" i="24"/>
  <c r="L31" i="24"/>
  <c r="M31" i="24" s="1"/>
  <c r="J32" i="24"/>
  <c r="L32" i="24"/>
  <c r="M32" i="24" s="1"/>
  <c r="J33" i="24"/>
  <c r="L33" i="24"/>
  <c r="M33" i="24" s="1"/>
  <c r="J34" i="24"/>
  <c r="L34" i="24"/>
  <c r="M34" i="24" s="1"/>
  <c r="J35" i="24"/>
  <c r="L35" i="24"/>
  <c r="M35" i="24" s="1"/>
  <c r="J36" i="24"/>
  <c r="L36" i="24"/>
  <c r="M36" i="24" s="1"/>
  <c r="J37" i="24"/>
  <c r="L37" i="24"/>
  <c r="M37" i="24" s="1"/>
  <c r="P37" i="24" s="1"/>
  <c r="J38" i="24"/>
  <c r="L38" i="24"/>
  <c r="M38" i="24" s="1"/>
  <c r="P38" i="24" s="1"/>
  <c r="J42" i="24"/>
  <c r="L42" i="24"/>
  <c r="M42" i="24" s="1"/>
  <c r="J43" i="24"/>
  <c r="L43" i="24"/>
  <c r="M43" i="24" s="1"/>
  <c r="J44" i="24"/>
  <c r="L44" i="24"/>
  <c r="M44" i="24" s="1"/>
  <c r="J45" i="24"/>
  <c r="L45" i="24"/>
  <c r="M45" i="24" s="1"/>
  <c r="J46" i="24"/>
  <c r="L46" i="24"/>
  <c r="M46" i="24" s="1"/>
  <c r="J47" i="24"/>
  <c r="L47" i="24"/>
  <c r="M47" i="24" s="1"/>
  <c r="J48" i="24"/>
  <c r="L48" i="24"/>
  <c r="M48" i="24" s="1"/>
  <c r="J49" i="24"/>
  <c r="L49" i="24"/>
  <c r="M49" i="24" s="1"/>
  <c r="P49" i="24" s="1"/>
  <c r="J50" i="24"/>
  <c r="L50" i="24"/>
  <c r="M50" i="24" s="1"/>
  <c r="J51" i="24"/>
  <c r="L51" i="24"/>
  <c r="M51" i="24" s="1"/>
  <c r="J52" i="24"/>
  <c r="L52" i="24"/>
  <c r="M52" i="24" s="1"/>
  <c r="O52" i="24" s="1"/>
  <c r="J53" i="24"/>
  <c r="L53" i="24"/>
  <c r="M53" i="24"/>
  <c r="P53" i="24" s="1"/>
  <c r="J54" i="24"/>
  <c r="L54" i="24"/>
  <c r="M54" i="24" s="1"/>
  <c r="J55" i="24"/>
  <c r="L55" i="24"/>
  <c r="M55" i="24" s="1"/>
  <c r="J56" i="24"/>
  <c r="L56" i="24"/>
  <c r="M56" i="24" s="1"/>
  <c r="O56" i="24" s="1"/>
  <c r="J57" i="24"/>
  <c r="L57" i="24"/>
  <c r="M57" i="24" s="1"/>
  <c r="J58" i="24"/>
  <c r="L58" i="24"/>
  <c r="M58" i="24" s="1"/>
  <c r="J59" i="24"/>
  <c r="L59" i="24"/>
  <c r="M59" i="24" s="1"/>
  <c r="J60" i="24"/>
  <c r="L60" i="24"/>
  <c r="M60" i="24" s="1"/>
  <c r="O60" i="24" s="1"/>
  <c r="J61" i="24"/>
  <c r="L61" i="24"/>
  <c r="M61" i="24" s="1"/>
  <c r="P61" i="24" s="1"/>
  <c r="J62" i="24"/>
  <c r="L62" i="24"/>
  <c r="M62" i="24" s="1"/>
  <c r="J63" i="24"/>
  <c r="L63" i="24"/>
  <c r="M63" i="24" s="1"/>
  <c r="J64" i="24"/>
  <c r="L64" i="24"/>
  <c r="M64" i="24" s="1"/>
  <c r="O64" i="24" s="1"/>
  <c r="J65" i="24"/>
  <c r="L65" i="24"/>
  <c r="M65" i="24" s="1"/>
  <c r="J66" i="24"/>
  <c r="L66" i="24"/>
  <c r="M66" i="24" s="1"/>
  <c r="J67" i="24"/>
  <c r="L67" i="24"/>
  <c r="M67" i="24" s="1"/>
  <c r="J68" i="24"/>
  <c r="L68" i="24"/>
  <c r="M68" i="24" s="1"/>
  <c r="O68" i="24" s="1"/>
  <c r="J69" i="24"/>
  <c r="L69" i="24"/>
  <c r="M69" i="24" s="1"/>
  <c r="J70" i="24"/>
  <c r="L70" i="24"/>
  <c r="M70" i="24" s="1"/>
  <c r="J71" i="24"/>
  <c r="L71" i="24"/>
  <c r="M71" i="24" s="1"/>
  <c r="J72" i="24"/>
  <c r="L72" i="24"/>
  <c r="M72" i="24" s="1"/>
  <c r="O72" i="24" s="1"/>
  <c r="J73" i="24"/>
  <c r="L73" i="24"/>
  <c r="M73" i="24" s="1"/>
  <c r="J74" i="24"/>
  <c r="L74" i="24"/>
  <c r="M74" i="24" s="1"/>
  <c r="J75" i="24"/>
  <c r="L75" i="24"/>
  <c r="M75" i="24" s="1"/>
  <c r="J76" i="24"/>
  <c r="L76" i="24"/>
  <c r="M76" i="24" s="1"/>
  <c r="J77" i="24"/>
  <c r="L77" i="24"/>
  <c r="M77" i="24" s="1"/>
  <c r="J78" i="24"/>
  <c r="L78" i="24"/>
  <c r="M78" i="24" s="1"/>
  <c r="J79" i="24"/>
  <c r="L79" i="24"/>
  <c r="M79" i="24" s="1"/>
  <c r="J80" i="24"/>
  <c r="L80" i="24"/>
  <c r="M80" i="24" s="1"/>
  <c r="O80" i="24" s="1"/>
  <c r="J81" i="24"/>
  <c r="L81" i="24"/>
  <c r="M81" i="24" s="1"/>
  <c r="P81" i="24" s="1"/>
  <c r="J82" i="24"/>
  <c r="L82" i="24"/>
  <c r="M82" i="24"/>
  <c r="J83" i="24"/>
  <c r="L83" i="24"/>
  <c r="M83" i="24" s="1"/>
  <c r="O83" i="24" s="1"/>
  <c r="J84" i="24"/>
  <c r="L84" i="24"/>
  <c r="M84" i="24" s="1"/>
  <c r="J85" i="24"/>
  <c r="L85" i="24"/>
  <c r="M85" i="24" s="1"/>
  <c r="J86" i="24"/>
  <c r="L86" i="24"/>
  <c r="M86" i="24" s="1"/>
  <c r="J87" i="24"/>
  <c r="L87" i="24"/>
  <c r="M87" i="24" s="1"/>
  <c r="O87" i="24" s="1"/>
  <c r="J88" i="24"/>
  <c r="L88" i="24"/>
  <c r="M88" i="24" s="1"/>
  <c r="P29" i="24" l="1"/>
  <c r="O29" i="24"/>
  <c r="P20" i="24"/>
  <c r="O20" i="24"/>
  <c r="P48" i="24"/>
  <c r="O48" i="24"/>
  <c r="O37" i="24"/>
  <c r="O23" i="24"/>
  <c r="P77" i="24"/>
  <c r="O77" i="24"/>
  <c r="P65" i="24"/>
  <c r="O65" i="24"/>
  <c r="P5" i="24"/>
  <c r="O5" i="24"/>
  <c r="P88" i="24"/>
  <c r="O88" i="24"/>
  <c r="E90" i="24"/>
  <c r="P87" i="24"/>
  <c r="O53" i="24"/>
  <c r="P22" i="24"/>
  <c r="O22" i="24"/>
  <c r="O84" i="24"/>
  <c r="P84" i="24"/>
  <c r="P57" i="24"/>
  <c r="O57" i="24"/>
  <c r="P45" i="24"/>
  <c r="O45" i="24"/>
  <c r="P34" i="24"/>
  <c r="O34" i="24"/>
  <c r="P73" i="24"/>
  <c r="O73" i="24"/>
  <c r="P76" i="24"/>
  <c r="O76" i="24"/>
  <c r="P17" i="24"/>
  <c r="O17" i="24"/>
  <c r="P69" i="24"/>
  <c r="O69" i="24"/>
  <c r="P85" i="24"/>
  <c r="O85" i="24"/>
  <c r="O44" i="24"/>
  <c r="P44" i="24"/>
  <c r="O33" i="24"/>
  <c r="P33" i="24"/>
  <c r="P80" i="24"/>
  <c r="P56" i="24"/>
  <c r="P8" i="24"/>
  <c r="O61" i="24"/>
  <c r="O49" i="24"/>
  <c r="O38" i="24"/>
  <c r="O30" i="24"/>
  <c r="O86" i="24"/>
  <c r="P86" i="24"/>
  <c r="O31" i="24"/>
  <c r="P31" i="24"/>
  <c r="O75" i="24"/>
  <c r="P75" i="24"/>
  <c r="P67" i="24"/>
  <c r="O67" i="24"/>
  <c r="P47" i="24"/>
  <c r="O47" i="24"/>
  <c r="O81" i="24"/>
  <c r="P72" i="24"/>
  <c r="P68" i="24"/>
  <c r="P64" i="24"/>
  <c r="P60" i="24"/>
  <c r="O24" i="24"/>
  <c r="P24" i="24"/>
  <c r="P21" i="24"/>
  <c r="O21" i="24"/>
  <c r="P19" i="24"/>
  <c r="O19" i="24"/>
  <c r="O6" i="24"/>
  <c r="P6" i="24"/>
  <c r="O78" i="24"/>
  <c r="P78" i="24"/>
  <c r="P71" i="24"/>
  <c r="O71" i="24"/>
  <c r="P59" i="24"/>
  <c r="O59" i="24"/>
  <c r="O50" i="24"/>
  <c r="P50" i="24"/>
  <c r="O42" i="24"/>
  <c r="P42" i="24"/>
  <c r="P28" i="24"/>
  <c r="O28" i="24"/>
  <c r="O79" i="24"/>
  <c r="P79" i="24"/>
  <c r="O74" i="24"/>
  <c r="P74" i="24"/>
  <c r="O70" i="24"/>
  <c r="P70" i="24"/>
  <c r="O66" i="24"/>
  <c r="P66" i="24"/>
  <c r="O62" i="24"/>
  <c r="P62" i="24"/>
  <c r="O58" i="24"/>
  <c r="P58" i="24"/>
  <c r="P55" i="24"/>
  <c r="O55" i="24"/>
  <c r="P51" i="24"/>
  <c r="O51" i="24"/>
  <c r="O46" i="24"/>
  <c r="P46" i="24"/>
  <c r="P43" i="24"/>
  <c r="O43" i="24"/>
  <c r="O35" i="24"/>
  <c r="P35" i="24"/>
  <c r="P32" i="24"/>
  <c r="O32" i="24"/>
  <c r="O27" i="24"/>
  <c r="P27" i="24"/>
  <c r="P63" i="24"/>
  <c r="O63" i="24"/>
  <c r="O54" i="24"/>
  <c r="P54" i="24"/>
  <c r="P36" i="24"/>
  <c r="O36" i="24"/>
  <c r="O82" i="24"/>
  <c r="P82" i="24"/>
  <c r="P83" i="24"/>
  <c r="P52" i="24"/>
  <c r="P25" i="24"/>
  <c r="O25" i="24"/>
  <c r="O18" i="24"/>
  <c r="P18" i="24"/>
  <c r="P7" i="24"/>
  <c r="O7" i="24"/>
  <c r="E9" i="23"/>
  <c r="C103" i="16" l="1"/>
  <c r="D102" i="16"/>
  <c r="D98" i="16"/>
  <c r="D96" i="16"/>
  <c r="D89" i="16"/>
  <c r="D70" i="16"/>
  <c r="D55" i="16"/>
  <c r="D47" i="16"/>
  <c r="D43" i="16"/>
  <c r="D33" i="16"/>
  <c r="D21" i="16"/>
  <c r="D17" i="16"/>
  <c r="D103" i="16" l="1"/>
  <c r="D104" i="16" s="1"/>
  <c r="D103" i="14"/>
  <c r="E86" i="13" l="1"/>
  <c r="L84" i="13"/>
  <c r="M84" i="13" s="1"/>
  <c r="J84" i="13"/>
  <c r="L83" i="13"/>
  <c r="M83" i="13" s="1"/>
  <c r="O83" i="13" s="1"/>
  <c r="J83" i="13"/>
  <c r="L82" i="13"/>
  <c r="M82" i="13" s="1"/>
  <c r="P82" i="13" s="1"/>
  <c r="J82" i="13"/>
  <c r="L81" i="13"/>
  <c r="M81" i="13" s="1"/>
  <c r="J81" i="13"/>
  <c r="L80" i="13"/>
  <c r="M80" i="13" s="1"/>
  <c r="J80" i="13"/>
  <c r="L79" i="13"/>
  <c r="M79" i="13" s="1"/>
  <c r="O79" i="13" s="1"/>
  <c r="J79" i="13"/>
  <c r="L78" i="13"/>
  <c r="M78" i="13" s="1"/>
  <c r="P78" i="13" s="1"/>
  <c r="J78" i="13"/>
  <c r="L77" i="13"/>
  <c r="M77" i="13" s="1"/>
  <c r="J77" i="13"/>
  <c r="L76" i="13"/>
  <c r="M76" i="13" s="1"/>
  <c r="J76" i="13"/>
  <c r="L75" i="13"/>
  <c r="M75" i="13" s="1"/>
  <c r="O75" i="13" s="1"/>
  <c r="J75" i="13"/>
  <c r="L74" i="13"/>
  <c r="M74" i="13" s="1"/>
  <c r="P74" i="13" s="1"/>
  <c r="J74" i="13"/>
  <c r="L73" i="13"/>
  <c r="M73" i="13" s="1"/>
  <c r="J73" i="13"/>
  <c r="L72" i="13"/>
  <c r="M72" i="13" s="1"/>
  <c r="J72" i="13"/>
  <c r="L71" i="13"/>
  <c r="M71" i="13" s="1"/>
  <c r="O71" i="13" s="1"/>
  <c r="J71" i="13"/>
  <c r="L70" i="13"/>
  <c r="M70" i="13" s="1"/>
  <c r="P70" i="13" s="1"/>
  <c r="J70" i="13"/>
  <c r="L69" i="13"/>
  <c r="M69" i="13" s="1"/>
  <c r="J69" i="13"/>
  <c r="L68" i="13"/>
  <c r="M68" i="13" s="1"/>
  <c r="J68" i="13"/>
  <c r="L67" i="13"/>
  <c r="M67" i="13" s="1"/>
  <c r="P67" i="13" s="1"/>
  <c r="J67" i="13"/>
  <c r="L66" i="13"/>
  <c r="M66" i="13" s="1"/>
  <c r="P66" i="13" s="1"/>
  <c r="J66" i="13"/>
  <c r="L65" i="13"/>
  <c r="M65" i="13" s="1"/>
  <c r="J65" i="13"/>
  <c r="L64" i="13"/>
  <c r="M64" i="13" s="1"/>
  <c r="J64" i="13"/>
  <c r="L63" i="13"/>
  <c r="M63" i="13" s="1"/>
  <c r="P63" i="13" s="1"/>
  <c r="J63" i="13"/>
  <c r="L62" i="13"/>
  <c r="M62" i="13" s="1"/>
  <c r="P62" i="13" s="1"/>
  <c r="J62" i="13"/>
  <c r="L61" i="13"/>
  <c r="M61" i="13" s="1"/>
  <c r="J61" i="13"/>
  <c r="L60" i="13"/>
  <c r="M60" i="13" s="1"/>
  <c r="J60" i="13"/>
  <c r="L59" i="13"/>
  <c r="M59" i="13" s="1"/>
  <c r="O59" i="13" s="1"/>
  <c r="J59" i="13"/>
  <c r="L58" i="13"/>
  <c r="M58" i="13" s="1"/>
  <c r="P58" i="13" s="1"/>
  <c r="J58" i="13"/>
  <c r="L57" i="13"/>
  <c r="M57" i="13" s="1"/>
  <c r="J57" i="13"/>
  <c r="L56" i="13"/>
  <c r="M56" i="13" s="1"/>
  <c r="J56" i="13"/>
  <c r="L55" i="13"/>
  <c r="M55" i="13" s="1"/>
  <c r="P55" i="13" s="1"/>
  <c r="J55" i="13"/>
  <c r="L54" i="13"/>
  <c r="M54" i="13" s="1"/>
  <c r="P54" i="13" s="1"/>
  <c r="J54" i="13"/>
  <c r="L53" i="13"/>
  <c r="M53" i="13" s="1"/>
  <c r="J53" i="13"/>
  <c r="L52" i="13"/>
  <c r="M52" i="13" s="1"/>
  <c r="J52" i="13"/>
  <c r="L51" i="13"/>
  <c r="M51" i="13" s="1"/>
  <c r="P51" i="13" s="1"/>
  <c r="J51" i="13"/>
  <c r="L50" i="13"/>
  <c r="M50" i="13" s="1"/>
  <c r="J50" i="13"/>
  <c r="L49" i="13"/>
  <c r="M49" i="13" s="1"/>
  <c r="J49" i="13"/>
  <c r="L48" i="13"/>
  <c r="M48" i="13" s="1"/>
  <c r="J48" i="13"/>
  <c r="L47" i="13"/>
  <c r="M47" i="13" s="1"/>
  <c r="O47" i="13" s="1"/>
  <c r="J47" i="13"/>
  <c r="L46" i="13"/>
  <c r="M46" i="13" s="1"/>
  <c r="J46" i="13"/>
  <c r="L45" i="13"/>
  <c r="M45" i="13" s="1"/>
  <c r="J45" i="13"/>
  <c r="L44" i="13"/>
  <c r="M44" i="13" s="1"/>
  <c r="J44" i="13"/>
  <c r="L43" i="13"/>
  <c r="M43" i="13" s="1"/>
  <c r="P43" i="13" s="1"/>
  <c r="J43" i="13"/>
  <c r="L42" i="13"/>
  <c r="M42" i="13" s="1"/>
  <c r="J42" i="13"/>
  <c r="L41" i="13"/>
  <c r="M41" i="13" s="1"/>
  <c r="J41" i="13"/>
  <c r="L40" i="13"/>
  <c r="M40" i="13" s="1"/>
  <c r="J40" i="13"/>
  <c r="L36" i="13"/>
  <c r="M36" i="13" s="1"/>
  <c r="O36" i="13" s="1"/>
  <c r="J36" i="13"/>
  <c r="L35" i="13"/>
  <c r="M35" i="13" s="1"/>
  <c r="J35" i="13"/>
  <c r="L34" i="13"/>
  <c r="M34" i="13" s="1"/>
  <c r="J34" i="13"/>
  <c r="L33" i="13"/>
  <c r="M33" i="13" s="1"/>
  <c r="J33" i="13"/>
  <c r="L32" i="13"/>
  <c r="M32" i="13" s="1"/>
  <c r="O32" i="13" s="1"/>
  <c r="J32" i="13"/>
  <c r="L31" i="13"/>
  <c r="M31" i="13" s="1"/>
  <c r="J31" i="13"/>
  <c r="L30" i="13"/>
  <c r="M30" i="13" s="1"/>
  <c r="J30" i="13"/>
  <c r="L29" i="13"/>
  <c r="M29" i="13" s="1"/>
  <c r="J29" i="13"/>
  <c r="L28" i="13"/>
  <c r="M28" i="13" s="1"/>
  <c r="P28" i="13" s="1"/>
  <c r="J28" i="13"/>
  <c r="L27" i="13"/>
  <c r="M27" i="13" s="1"/>
  <c r="J27" i="13"/>
  <c r="L26" i="13"/>
  <c r="M26" i="13" s="1"/>
  <c r="J26" i="13"/>
  <c r="L25" i="13"/>
  <c r="M25" i="13" s="1"/>
  <c r="J25" i="13"/>
  <c r="L24" i="13"/>
  <c r="M24" i="13" s="1"/>
  <c r="J24" i="13"/>
  <c r="L23" i="13"/>
  <c r="M23" i="13" s="1"/>
  <c r="J23" i="13"/>
  <c r="L22" i="13"/>
  <c r="M22" i="13" s="1"/>
  <c r="O22" i="13" s="1"/>
  <c r="J22" i="13"/>
  <c r="L21" i="13"/>
  <c r="M21" i="13" s="1"/>
  <c r="J21" i="13"/>
  <c r="L20" i="13"/>
  <c r="M20" i="13" s="1"/>
  <c r="J20" i="13"/>
  <c r="L19" i="13"/>
  <c r="M19" i="13" s="1"/>
  <c r="P19" i="13" s="1"/>
  <c r="J19" i="13"/>
  <c r="L18" i="13"/>
  <c r="M18" i="13" s="1"/>
  <c r="O18" i="13" s="1"/>
  <c r="J18" i="13"/>
  <c r="L17" i="13"/>
  <c r="M17" i="13" s="1"/>
  <c r="J17" i="13"/>
  <c r="L8" i="13"/>
  <c r="M8" i="13" s="1"/>
  <c r="J8" i="13"/>
  <c r="L7" i="13"/>
  <c r="M7" i="13" s="1"/>
  <c r="P7" i="13" s="1"/>
  <c r="J7" i="13"/>
  <c r="L6" i="13"/>
  <c r="M6" i="13" s="1"/>
  <c r="O6" i="13" s="1"/>
  <c r="J6" i="13"/>
  <c r="L5" i="13"/>
  <c r="M5" i="13" s="1"/>
  <c r="J5" i="13"/>
  <c r="P23" i="13" l="1"/>
  <c r="O23" i="13"/>
  <c r="O54" i="13"/>
  <c r="O58" i="13"/>
  <c r="O62" i="13"/>
  <c r="O66" i="13"/>
  <c r="O70" i="13"/>
  <c r="O74" i="13"/>
  <c r="O78" i="13"/>
  <c r="O82" i="13"/>
  <c r="O7" i="13"/>
  <c r="P18" i="13"/>
  <c r="P21" i="13"/>
  <c r="O21" i="13"/>
  <c r="P6" i="13"/>
  <c r="P17" i="13"/>
  <c r="O17" i="13"/>
  <c r="P25" i="13"/>
  <c r="O25" i="13"/>
  <c r="P27" i="13"/>
  <c r="O27" i="13"/>
  <c r="O34" i="13"/>
  <c r="P34" i="13"/>
  <c r="P44" i="13"/>
  <c r="O44" i="13"/>
  <c r="O46" i="13"/>
  <c r="P46" i="13"/>
  <c r="O53" i="13"/>
  <c r="P53" i="13"/>
  <c r="O57" i="13"/>
  <c r="P57" i="13"/>
  <c r="O61" i="13"/>
  <c r="P61" i="13"/>
  <c r="O65" i="13"/>
  <c r="P65" i="13"/>
  <c r="O69" i="13"/>
  <c r="P69" i="13"/>
  <c r="O73" i="13"/>
  <c r="P73" i="13"/>
  <c r="O77" i="13"/>
  <c r="P77" i="13"/>
  <c r="O81" i="13"/>
  <c r="P81" i="13"/>
  <c r="P5" i="13"/>
  <c r="O5" i="13"/>
  <c r="P20" i="13"/>
  <c r="O20" i="13"/>
  <c r="P29" i="13"/>
  <c r="O29" i="13"/>
  <c r="P31" i="13"/>
  <c r="O31" i="13"/>
  <c r="O41" i="13"/>
  <c r="P41" i="13"/>
  <c r="P48" i="13"/>
  <c r="O48" i="13"/>
  <c r="P50" i="13"/>
  <c r="O50" i="13"/>
  <c r="P8" i="13"/>
  <c r="O8" i="13"/>
  <c r="O19" i="13"/>
  <c r="P22" i="13"/>
  <c r="P24" i="13"/>
  <c r="O24" i="13"/>
  <c r="O26" i="13"/>
  <c r="P26" i="13"/>
  <c r="P33" i="13"/>
  <c r="O33" i="13"/>
  <c r="O35" i="13"/>
  <c r="P35" i="13"/>
  <c r="O45" i="13"/>
  <c r="P45" i="13"/>
  <c r="P52" i="13"/>
  <c r="O52" i="13"/>
  <c r="P56" i="13"/>
  <c r="O56" i="13"/>
  <c r="P60" i="13"/>
  <c r="O60" i="13"/>
  <c r="P64" i="13"/>
  <c r="O64" i="13"/>
  <c r="P68" i="13"/>
  <c r="O68" i="13"/>
  <c r="P72" i="13"/>
  <c r="O72" i="13"/>
  <c r="P76" i="13"/>
  <c r="O76" i="13"/>
  <c r="P80" i="13"/>
  <c r="O80" i="13"/>
  <c r="P84" i="13"/>
  <c r="O84" i="13"/>
  <c r="O30" i="13"/>
  <c r="P30" i="13"/>
  <c r="P40" i="13"/>
  <c r="O40" i="13"/>
  <c r="P42" i="13"/>
  <c r="O42" i="13"/>
  <c r="O49" i="13"/>
  <c r="P49" i="13"/>
  <c r="O28" i="13"/>
  <c r="O43" i="13"/>
  <c r="O51" i="13"/>
  <c r="O55" i="13"/>
  <c r="O63" i="13"/>
  <c r="O67" i="13"/>
  <c r="P32" i="13"/>
  <c r="P36" i="13"/>
  <c r="P47" i="13"/>
  <c r="P59" i="13"/>
  <c r="P71" i="13"/>
  <c r="P75" i="13"/>
  <c r="P79" i="13"/>
  <c r="P83" i="13"/>
  <c r="Q8" i="1"/>
  <c r="S8" i="1"/>
  <c r="Y8" i="1"/>
  <c r="AA8" i="1"/>
  <c r="AE8" i="1"/>
  <c r="AG8" i="1"/>
  <c r="AI8" i="1"/>
  <c r="AK8" i="1"/>
  <c r="AO8" i="1"/>
  <c r="AQ8" i="1"/>
  <c r="AU8" i="1"/>
  <c r="AY8" i="1"/>
  <c r="I8" i="12"/>
  <c r="AY8" i="12"/>
  <c r="AK8" i="12"/>
  <c r="AW8" i="12"/>
  <c r="AX8" i="12" s="1"/>
  <c r="AU8" i="12"/>
  <c r="AS8" i="12"/>
  <c r="AQ8" i="12"/>
  <c r="AO8" i="12"/>
  <c r="AM8" i="12"/>
  <c r="AI8" i="12"/>
  <c r="AG8" i="12"/>
  <c r="AE8" i="12"/>
  <c r="AA8" i="12"/>
  <c r="W8" i="12"/>
  <c r="S8" i="12"/>
  <c r="O8" i="12"/>
  <c r="P8" i="12" s="1"/>
  <c r="K8" i="12"/>
  <c r="G8" i="12"/>
  <c r="E8" i="12"/>
  <c r="D8" i="12"/>
  <c r="AZ7" i="12"/>
  <c r="AX7" i="12"/>
  <c r="AV7" i="12"/>
  <c r="AT7" i="12"/>
  <c r="AR7" i="12"/>
  <c r="AP7" i="12"/>
  <c r="AN7" i="12"/>
  <c r="AL7" i="12"/>
  <c r="AJ7" i="12"/>
  <c r="AH7" i="12"/>
  <c r="AF7" i="12"/>
  <c r="AB7" i="12"/>
  <c r="X7" i="12"/>
  <c r="V7" i="12"/>
  <c r="T7" i="12"/>
  <c r="P7" i="12"/>
  <c r="L7" i="12"/>
  <c r="H7" i="12"/>
  <c r="F7" i="12"/>
  <c r="AY6" i="12"/>
  <c r="AW6" i="12"/>
  <c r="AU6" i="12"/>
  <c r="AS6" i="12"/>
  <c r="AQ6" i="12"/>
  <c r="AO6" i="12"/>
  <c r="AM6" i="12"/>
  <c r="AK6" i="12"/>
  <c r="AI6" i="12"/>
  <c r="AG6" i="12"/>
  <c r="AG9" i="12" s="1"/>
  <c r="AE6" i="12"/>
  <c r="AC6" i="12"/>
  <c r="AA6" i="12"/>
  <c r="Y6" i="12"/>
  <c r="W6" i="12"/>
  <c r="U6" i="12"/>
  <c r="S6" i="12"/>
  <c r="Q6" i="12"/>
  <c r="O6" i="12"/>
  <c r="M6" i="12"/>
  <c r="K6" i="12"/>
  <c r="I6" i="12"/>
  <c r="G6" i="12"/>
  <c r="E6" i="12"/>
  <c r="E9" i="12" s="1"/>
  <c r="D6" i="12"/>
  <c r="AZ5" i="12"/>
  <c r="AX5" i="12"/>
  <c r="AV5" i="12"/>
  <c r="AT5" i="12"/>
  <c r="AR5" i="12"/>
  <c r="AP5" i="12"/>
  <c r="AN5" i="12"/>
  <c r="AL5" i="12"/>
  <c r="AJ5" i="12"/>
  <c r="AH5" i="12"/>
  <c r="AF5" i="12"/>
  <c r="AD5" i="12"/>
  <c r="AB5" i="12"/>
  <c r="Z5" i="12"/>
  <c r="X5" i="12"/>
  <c r="V5" i="12"/>
  <c r="T5" i="12"/>
  <c r="R5" i="12"/>
  <c r="P5" i="12"/>
  <c r="N5" i="12"/>
  <c r="L5" i="12"/>
  <c r="J5" i="12"/>
  <c r="H5" i="12"/>
  <c r="F5" i="12"/>
  <c r="AS9" i="12"/>
  <c r="T14" i="1"/>
  <c r="AY7" i="1"/>
  <c r="AW7" i="1"/>
  <c r="AQ7" i="1"/>
  <c r="AO7" i="1"/>
  <c r="AK7" i="1"/>
  <c r="AI7" i="1"/>
  <c r="AG7" i="1"/>
  <c r="AE7" i="1"/>
  <c r="AC7" i="1"/>
  <c r="AA7" i="1"/>
  <c r="Y7" i="1"/>
  <c r="U7" i="1"/>
  <c r="S7" i="1"/>
  <c r="O8" i="1"/>
  <c r="O7" i="1"/>
  <c r="M8" i="1"/>
  <c r="K8" i="1"/>
  <c r="I8" i="1"/>
  <c r="I7" i="1"/>
  <c r="E8" i="1"/>
  <c r="AY6" i="1"/>
  <c r="AW6" i="1"/>
  <c r="AU6" i="1"/>
  <c r="AQ6" i="1"/>
  <c r="AM6" i="1"/>
  <c r="AK6" i="1"/>
  <c r="AE6" i="1"/>
  <c r="AC6" i="1"/>
  <c r="Y6" i="1"/>
  <c r="U6" i="1"/>
  <c r="S6" i="1"/>
  <c r="Q6" i="1"/>
  <c r="O6" i="1"/>
  <c r="K6" i="1"/>
  <c r="I6" i="1"/>
  <c r="E6" i="1"/>
  <c r="AY5" i="1"/>
  <c r="AW5" i="1"/>
  <c r="AU5" i="1"/>
  <c r="AS5" i="1"/>
  <c r="AQ5" i="1"/>
  <c r="AO5" i="1"/>
  <c r="AM5" i="1"/>
  <c r="AK5" i="1"/>
  <c r="AI5" i="1"/>
  <c r="AG5" i="1"/>
  <c r="AE5" i="1"/>
  <c r="AA5" i="1"/>
  <c r="Y5" i="1"/>
  <c r="W5" i="1"/>
  <c r="U5" i="1"/>
  <c r="S5" i="1"/>
  <c r="Q5" i="1"/>
  <c r="O5" i="1"/>
  <c r="K5" i="1"/>
  <c r="I5" i="1"/>
  <c r="G5" i="1"/>
  <c r="E5" i="1"/>
  <c r="AN18" i="1"/>
  <c r="AJ18" i="1"/>
  <c r="AF18" i="1"/>
  <c r="P18" i="1"/>
  <c r="D18" i="1"/>
  <c r="AS18" i="1"/>
  <c r="R17" i="1"/>
  <c r="L17" i="1"/>
  <c r="J17" i="1"/>
  <c r="AP16" i="1"/>
  <c r="AH16" i="1"/>
  <c r="AE16" i="1"/>
  <c r="AA16" i="1"/>
  <c r="O16" i="1"/>
  <c r="J15" i="1"/>
  <c r="AX14" i="1"/>
  <c r="AT14" i="1"/>
  <c r="AP14" i="1"/>
  <c r="AL14" i="1"/>
  <c r="AJ14" i="1"/>
  <c r="AH14" i="1"/>
  <c r="AD14" i="1"/>
  <c r="AB14" i="1"/>
  <c r="Z14" i="1"/>
  <c r="X14" i="1"/>
  <c r="V14" i="1"/>
  <c r="R14" i="1"/>
  <c r="N14" i="1"/>
  <c r="J14" i="1"/>
  <c r="F14" i="1"/>
  <c r="D14" i="1"/>
  <c r="G14" i="1"/>
  <c r="J13" i="1"/>
  <c r="D13" i="1"/>
  <c r="AX12" i="1"/>
  <c r="AV12" i="1"/>
  <c r="AJ12" i="1"/>
  <c r="AB12" i="1"/>
  <c r="L12" i="1"/>
  <c r="F12" i="1"/>
  <c r="O12" i="1"/>
  <c r="AD11" i="1"/>
  <c r="Z11" i="1"/>
  <c r="N11" i="1"/>
  <c r="H11" i="1"/>
  <c r="Y11" i="1"/>
  <c r="W6" i="1"/>
  <c r="G6" i="1"/>
  <c r="AR10" i="1"/>
  <c r="AP10" i="1"/>
  <c r="AN10" i="1"/>
  <c r="AV18" i="1"/>
  <c r="AR18" i="1"/>
  <c r="AH18" i="1"/>
  <c r="AD18" i="1"/>
  <c r="X18" i="1"/>
  <c r="V18" i="1"/>
  <c r="T18" i="1"/>
  <c r="N18" i="1"/>
  <c r="J18" i="1"/>
  <c r="H18" i="1"/>
  <c r="F18" i="1"/>
  <c r="N17" i="1"/>
  <c r="F17" i="1"/>
  <c r="F15" i="1"/>
  <c r="AV14" i="1"/>
  <c r="AF14" i="1"/>
  <c r="P14" i="1"/>
  <c r="F13" i="1"/>
  <c r="AP12" i="1"/>
  <c r="AL12" i="1"/>
  <c r="AD12" i="1"/>
  <c r="Z12" i="1"/>
  <c r="V12" i="1"/>
  <c r="R12" i="1"/>
  <c r="N12" i="1"/>
  <c r="J12" i="1"/>
  <c r="D12" i="1"/>
  <c r="X11" i="1"/>
  <c r="V11" i="1"/>
  <c r="P11" i="1"/>
  <c r="J11" i="1"/>
  <c r="F11" i="1"/>
  <c r="N8" i="1"/>
  <c r="L8" i="1"/>
  <c r="J8" i="1"/>
  <c r="H8" i="1"/>
  <c r="G8" i="1"/>
  <c r="F8" i="1"/>
  <c r="D8" i="1"/>
  <c r="C8" i="1"/>
  <c r="AX7" i="1"/>
  <c r="AV7" i="1"/>
  <c r="AU7" i="1"/>
  <c r="AT7" i="1"/>
  <c r="AS7" i="1"/>
  <c r="AR7" i="1"/>
  <c r="AP7" i="1"/>
  <c r="AN7" i="1"/>
  <c r="AM7" i="1"/>
  <c r="AL7" i="1"/>
  <c r="AJ7" i="1"/>
  <c r="AH7" i="1"/>
  <c r="AF7" i="1"/>
  <c r="AD7" i="1"/>
  <c r="AB7" i="1"/>
  <c r="Z7" i="1"/>
  <c r="X7" i="1"/>
  <c r="W7" i="1"/>
  <c r="V7" i="1"/>
  <c r="T7" i="1"/>
  <c r="R7" i="1"/>
  <c r="Q7" i="1"/>
  <c r="P7" i="1"/>
  <c r="N7" i="1"/>
  <c r="M7" i="1"/>
  <c r="L7" i="1"/>
  <c r="K7" i="1"/>
  <c r="J7" i="1"/>
  <c r="H7" i="1"/>
  <c r="G7" i="1"/>
  <c r="F7" i="1"/>
  <c r="E7" i="1"/>
  <c r="D7" i="1"/>
  <c r="C7" i="1"/>
  <c r="AX6" i="1"/>
  <c r="AV6" i="1"/>
  <c r="AT6" i="1"/>
  <c r="AP6" i="1"/>
  <c r="AL6" i="1"/>
  <c r="AJ6" i="1"/>
  <c r="AI6" i="1"/>
  <c r="AH6" i="1"/>
  <c r="AG6" i="1"/>
  <c r="AF6" i="1"/>
  <c r="AD6" i="1"/>
  <c r="AB6" i="1"/>
  <c r="AA6" i="1"/>
  <c r="Z6" i="1"/>
  <c r="X6" i="1"/>
  <c r="V6" i="1"/>
  <c r="T6" i="1"/>
  <c r="R6" i="1"/>
  <c r="P6" i="1"/>
  <c r="N6" i="1"/>
  <c r="M6" i="1"/>
  <c r="L6" i="1"/>
  <c r="J6" i="1"/>
  <c r="H6" i="1"/>
  <c r="F6" i="1"/>
  <c r="D6" i="1"/>
  <c r="C6" i="1"/>
  <c r="AX5" i="1"/>
  <c r="AV5" i="1"/>
  <c r="AT5" i="1"/>
  <c r="AR5" i="1"/>
  <c r="AP5" i="1"/>
  <c r="AN5" i="1"/>
  <c r="AL5" i="1"/>
  <c r="AJ5" i="1"/>
  <c r="AH5" i="1"/>
  <c r="AF5" i="1"/>
  <c r="AD5" i="1"/>
  <c r="AC5" i="1"/>
  <c r="AB5" i="1"/>
  <c r="Z5" i="1"/>
  <c r="X5" i="1"/>
  <c r="V5" i="1"/>
  <c r="T5" i="1"/>
  <c r="R5" i="1"/>
  <c r="P5" i="1"/>
  <c r="N5" i="1"/>
  <c r="N9" i="1" s="1"/>
  <c r="M5" i="1"/>
  <c r="L5" i="1"/>
  <c r="J5" i="1"/>
  <c r="H5" i="1"/>
  <c r="H9" i="1" s="1"/>
  <c r="F5" i="1"/>
  <c r="D5" i="1"/>
  <c r="C5" i="1"/>
  <c r="D11" i="1"/>
  <c r="L11" i="1"/>
  <c r="T11" i="1"/>
  <c r="W12" i="1"/>
  <c r="G15" i="1"/>
  <c r="AH12" i="1"/>
  <c r="AH11" i="1"/>
  <c r="F16" i="1"/>
  <c r="J16" i="1"/>
  <c r="AB11" i="1"/>
  <c r="AL16" i="1"/>
  <c r="AO6" i="1"/>
  <c r="AN6" i="1"/>
  <c r="AS6" i="1"/>
  <c r="AR6" i="1"/>
  <c r="AC12" i="1"/>
  <c r="AB18" i="1"/>
  <c r="AL18" i="1"/>
  <c r="AX18" i="1"/>
  <c r="D17" i="1"/>
  <c r="N15" i="1"/>
  <c r="N13" i="1"/>
  <c r="W15" i="1"/>
  <c r="R15" i="1"/>
  <c r="O15" i="1"/>
  <c r="AT16" i="1"/>
  <c r="Z15" i="1"/>
  <c r="AN16" i="1"/>
  <c r="AM16" i="1"/>
  <c r="S15" i="1"/>
  <c r="C15" i="1"/>
  <c r="G13" i="1"/>
  <c r="C11" i="1"/>
  <c r="K11" i="1"/>
  <c r="M11" i="1"/>
  <c r="AA11" i="1"/>
  <c r="R11" i="1"/>
  <c r="I11" i="1"/>
  <c r="C10" i="1"/>
  <c r="AI18" i="1"/>
  <c r="AK18" i="1"/>
  <c r="O18" i="1"/>
  <c r="AC18" i="1"/>
  <c r="E13" i="1"/>
  <c r="T12" i="1"/>
  <c r="AP18" i="1"/>
  <c r="AG18" i="1"/>
  <c r="AT12" i="1"/>
  <c r="AR12" i="1"/>
  <c r="K15" i="1"/>
  <c r="U15" i="1"/>
  <c r="AQ9" i="12"/>
  <c r="AI11" i="1"/>
  <c r="AF11" i="1"/>
  <c r="K13" i="1"/>
  <c r="H17" i="1"/>
  <c r="AI16" i="1"/>
  <c r="G16" i="1"/>
  <c r="AS16" i="1"/>
  <c r="AR16" i="1"/>
  <c r="N16" i="1"/>
  <c r="AY16" i="1"/>
  <c r="AQ16" i="1"/>
  <c r="C16" i="1"/>
  <c r="K16" i="1"/>
  <c r="AO16" i="1"/>
  <c r="AP8" i="12"/>
  <c r="W9" i="12"/>
  <c r="AH8" i="12"/>
  <c r="S10" i="1"/>
  <c r="N10" i="1"/>
  <c r="O10" i="1"/>
  <c r="AT10" i="1"/>
  <c r="F10" i="1"/>
  <c r="C13" i="1"/>
  <c r="O13" i="1"/>
  <c r="AG15" i="1"/>
  <c r="P17" i="1"/>
  <c r="AV16" i="1"/>
  <c r="AW16" i="1"/>
  <c r="P10" i="1"/>
  <c r="H10" i="1"/>
  <c r="W10" i="1"/>
  <c r="V17" i="1"/>
  <c r="X17" i="1"/>
  <c r="Z17" i="1"/>
  <c r="T17" i="1"/>
  <c r="T10" i="1"/>
  <c r="Z10" i="1"/>
  <c r="S13" i="1"/>
  <c r="R13" i="1"/>
  <c r="AB17" i="1"/>
  <c r="AE10" i="1"/>
  <c r="W13" i="1"/>
  <c r="V13" i="1"/>
  <c r="AH17" i="1"/>
  <c r="AD17" i="1"/>
  <c r="AH10" i="1"/>
  <c r="Z13" i="1"/>
  <c r="AA13" i="1"/>
  <c r="AD13" i="1"/>
  <c r="AE13" i="1"/>
  <c r="AJ17" i="1"/>
  <c r="AL17" i="1"/>
  <c r="AH13" i="1"/>
  <c r="AI13" i="1"/>
  <c r="AN17" i="1"/>
  <c r="AP17" i="1"/>
  <c r="AL13" i="1"/>
  <c r="AM13" i="1"/>
  <c r="AV17" i="1"/>
  <c r="AT17" i="1"/>
  <c r="AR17" i="1"/>
  <c r="AP13" i="1"/>
  <c r="AQ13" i="1"/>
  <c r="AX17" i="1"/>
  <c r="AT13" i="1"/>
  <c r="AU13" i="1"/>
  <c r="AX13" i="1"/>
  <c r="AY13" i="1"/>
  <c r="AS8" i="1"/>
  <c r="AM8" i="1"/>
  <c r="AC8" i="1"/>
  <c r="AW8" i="1"/>
  <c r="W8" i="1"/>
  <c r="AP8" i="1"/>
  <c r="X8" i="1"/>
  <c r="AL8" i="1"/>
  <c r="Z8" i="1"/>
  <c r="AN8" i="1"/>
  <c r="P8" i="1"/>
  <c r="AD8" i="1"/>
  <c r="AX8" i="1"/>
  <c r="AT8" i="1"/>
  <c r="AB8" i="1"/>
  <c r="AH8" i="1"/>
  <c r="V8" i="1"/>
  <c r="AF8" i="1"/>
  <c r="R8" i="1"/>
  <c r="AR8" i="1"/>
  <c r="AV8" i="1"/>
  <c r="AJ8" i="1"/>
  <c r="T8" i="1"/>
  <c r="U8" i="1"/>
  <c r="AK11" i="1"/>
  <c r="AN11" i="1"/>
  <c r="AR11" i="1"/>
  <c r="AL11" i="1"/>
  <c r="AV11" i="1"/>
  <c r="AG16" i="1"/>
  <c r="AT11" i="1"/>
  <c r="AX11" i="1"/>
  <c r="E16" i="1"/>
  <c r="D16" i="1"/>
  <c r="AI10" i="1"/>
  <c r="AL10" i="1"/>
  <c r="AY15" i="1"/>
  <c r="AV15" i="1"/>
  <c r="AA15" i="1"/>
  <c r="O9" i="12" l="1"/>
  <c r="AT6" i="12"/>
  <c r="AT8" i="12"/>
  <c r="Z6" i="12"/>
  <c r="AO9" i="12"/>
  <c r="AB8" i="12"/>
  <c r="AU9" i="12"/>
  <c r="R6" i="12"/>
  <c r="AA9" i="12"/>
  <c r="S9" i="12"/>
  <c r="J6" i="12"/>
  <c r="AL6" i="12"/>
  <c r="AX6" i="12"/>
  <c r="T6" i="12"/>
  <c r="AW9" i="12"/>
  <c r="AZ6" i="12"/>
  <c r="AP6" i="12"/>
  <c r="N6" i="12"/>
  <c r="AB6" i="12"/>
  <c r="AF6" i="12"/>
  <c r="L6" i="12"/>
  <c r="V6" i="12"/>
  <c r="F6" i="12"/>
  <c r="AD6" i="12"/>
  <c r="X6" i="12"/>
  <c r="AJ6" i="12"/>
  <c r="H6" i="12"/>
  <c r="AM9" i="12"/>
  <c r="AV6" i="12"/>
  <c r="P6" i="12"/>
  <c r="G9" i="12"/>
  <c r="AR6" i="12"/>
  <c r="D9" i="12"/>
  <c r="AE9" i="12"/>
  <c r="AN6" i="12"/>
  <c r="AH6" i="12"/>
  <c r="AN9" i="1"/>
  <c r="X9" i="1"/>
  <c r="AH9" i="1"/>
  <c r="T9" i="1"/>
  <c r="Z9" i="1"/>
  <c r="AF9" i="1"/>
  <c r="AP9" i="1"/>
  <c r="AJ9" i="1"/>
  <c r="X9" i="12"/>
  <c r="AX9" i="1"/>
  <c r="D10" i="1"/>
  <c r="R10" i="1"/>
  <c r="I17" i="1"/>
  <c r="Z18" i="1"/>
  <c r="O11" i="1"/>
  <c r="AY12" i="1"/>
  <c r="U12" i="1"/>
  <c r="AQ12" i="1"/>
  <c r="G12" i="1"/>
  <c r="F8" i="12"/>
  <c r="T8" i="12"/>
  <c r="AE17" i="1"/>
  <c r="AU10" i="1"/>
  <c r="H12" i="1"/>
  <c r="AA12" i="1"/>
  <c r="L18" i="1"/>
  <c r="AI9" i="12"/>
  <c r="AN8" i="12"/>
  <c r="AP11" i="1"/>
  <c r="AJ11" i="1"/>
  <c r="P9" i="1"/>
  <c r="V10" i="1"/>
  <c r="U17" i="1"/>
  <c r="AK12" i="1"/>
  <c r="G17" i="1"/>
  <c r="C17" i="1"/>
  <c r="R18" i="1"/>
  <c r="AT18" i="1"/>
  <c r="E12" i="1"/>
  <c r="M18" i="1"/>
  <c r="W18" i="1"/>
  <c r="E18" i="1"/>
  <c r="AM18" i="1"/>
  <c r="AA18" i="1"/>
  <c r="Y18" i="1"/>
  <c r="AE18" i="1"/>
  <c r="U18" i="1"/>
  <c r="I18" i="1"/>
  <c r="C18" i="1"/>
  <c r="K18" i="1"/>
  <c r="AO18" i="1"/>
  <c r="AQ18" i="1"/>
  <c r="AU18" i="1"/>
  <c r="S18" i="1"/>
  <c r="AW12" i="1"/>
  <c r="M12" i="1"/>
  <c r="I12" i="1"/>
  <c r="AM12" i="1"/>
  <c r="S12" i="1"/>
  <c r="AI12" i="1"/>
  <c r="AO12" i="1"/>
  <c r="Y12" i="1"/>
  <c r="AE12" i="1"/>
  <c r="K12" i="1"/>
  <c r="C12" i="1"/>
  <c r="C19" i="1" s="1"/>
  <c r="O14" i="1"/>
  <c r="K10" i="1"/>
  <c r="L9" i="1"/>
  <c r="AF17" i="1"/>
  <c r="AY17" i="1"/>
  <c r="AW17" i="1"/>
  <c r="AI17" i="1"/>
  <c r="Q17" i="1"/>
  <c r="S17" i="1"/>
  <c r="O17" i="1"/>
  <c r="AS17" i="1"/>
  <c r="AM17" i="1"/>
  <c r="AG17" i="1"/>
  <c r="AC17" i="1"/>
  <c r="W17" i="1"/>
  <c r="K17" i="1"/>
  <c r="E17" i="1"/>
  <c r="AU17" i="1"/>
  <c r="AQ17" i="1"/>
  <c r="AO17" i="1"/>
  <c r="AK17" i="1"/>
  <c r="AA17" i="1"/>
  <c r="Y17" i="1"/>
  <c r="M17" i="1"/>
  <c r="AW18" i="1"/>
  <c r="AY18" i="1"/>
  <c r="G18" i="1"/>
  <c r="Q18" i="1"/>
  <c r="P12" i="1"/>
  <c r="Q12" i="1"/>
  <c r="X12" i="1"/>
  <c r="AS12" i="1"/>
  <c r="AU12" i="1"/>
  <c r="AN12" i="1"/>
  <c r="D9" i="1"/>
  <c r="J9" i="1"/>
  <c r="AW14" i="1"/>
  <c r="E14" i="1"/>
  <c r="AI14" i="1"/>
  <c r="AO14" i="1"/>
  <c r="AC14" i="1"/>
  <c r="C14" i="1"/>
  <c r="AY14" i="1"/>
  <c r="AM14" i="1"/>
  <c r="AE14" i="1"/>
  <c r="AK14" i="1"/>
  <c r="AG14" i="1"/>
  <c r="Y14" i="1"/>
  <c r="K14" i="1"/>
  <c r="W14" i="1"/>
  <c r="Q14" i="1"/>
  <c r="F9" i="1"/>
  <c r="AQ11" i="1"/>
  <c r="AY11" i="1"/>
  <c r="AW11" i="1"/>
  <c r="AG11" i="1"/>
  <c r="G11" i="1"/>
  <c r="AE11" i="1"/>
  <c r="W11" i="1"/>
  <c r="AU11" i="1"/>
  <c r="AS11" i="1"/>
  <c r="AM11" i="1"/>
  <c r="AO11" i="1"/>
  <c r="AC11" i="1"/>
  <c r="Q11" i="1"/>
  <c r="S11" i="1"/>
  <c r="U11" i="1"/>
  <c r="E11" i="1"/>
  <c r="C9" i="1"/>
  <c r="AV9" i="1"/>
  <c r="AT9" i="1"/>
  <c r="AR9" i="1"/>
  <c r="AO10" i="1"/>
  <c r="AM10" i="1"/>
  <c r="AL9" i="1"/>
  <c r="AD9" i="1"/>
  <c r="AB9" i="1"/>
  <c r="V9" i="1"/>
  <c r="R9" i="1"/>
  <c r="I10" i="1"/>
  <c r="G10" i="1"/>
  <c r="AQ10" i="1"/>
  <c r="E10" i="1"/>
  <c r="AV10" i="1"/>
  <c r="AW10" i="1"/>
  <c r="U10" i="1"/>
  <c r="AA10" i="1"/>
  <c r="AD10" i="1"/>
  <c r="AS10" i="1"/>
  <c r="Q10" i="1"/>
  <c r="J10" i="1"/>
  <c r="J19" i="1" s="1"/>
  <c r="AW15" i="1"/>
  <c r="V15" i="1"/>
  <c r="AR15" i="1"/>
  <c r="AS15" i="1"/>
  <c r="AF15" i="1"/>
  <c r="AD15" i="1"/>
  <c r="AE15" i="1"/>
  <c r="D15" i="1"/>
  <c r="E15" i="1"/>
  <c r="T15" i="1"/>
  <c r="AK9" i="12"/>
  <c r="AL8" i="12"/>
  <c r="AZ8" i="12"/>
  <c r="AY9" i="12"/>
  <c r="AR8" i="12"/>
  <c r="Y8" i="12"/>
  <c r="Z7" i="12"/>
  <c r="J8" i="12"/>
  <c r="I9" i="12"/>
  <c r="J7" i="12"/>
  <c r="M7" i="12"/>
  <c r="U8" i="12"/>
  <c r="AJ8" i="12"/>
  <c r="L8" i="12"/>
  <c r="AF8" i="12"/>
  <c r="AV8" i="12"/>
  <c r="AH9" i="12"/>
  <c r="H8" i="12"/>
  <c r="X8" i="12"/>
  <c r="AY10" i="1"/>
  <c r="AX10" i="1"/>
  <c r="AX15" i="1"/>
  <c r="L14" i="1"/>
  <c r="I14" i="1"/>
  <c r="H14" i="1"/>
  <c r="AQ14" i="1"/>
  <c r="S14" i="1"/>
  <c r="AS14" i="1"/>
  <c r="M14" i="1"/>
  <c r="AN14" i="1"/>
  <c r="F19" i="1"/>
  <c r="N19" i="1"/>
  <c r="AU14" i="1"/>
  <c r="AA14" i="1"/>
  <c r="K9" i="12"/>
  <c r="AF12" i="1"/>
  <c r="AG12" i="1"/>
  <c r="H16" i="1"/>
  <c r="I16" i="1"/>
  <c r="AK16" i="1"/>
  <c r="AJ16" i="1"/>
  <c r="AR14" i="1"/>
  <c r="U14" i="1"/>
  <c r="AF16" i="1"/>
  <c r="AB16" i="1"/>
  <c r="AC16" i="1"/>
  <c r="AD16" i="1"/>
  <c r="AX16" i="1"/>
  <c r="AU16" i="1"/>
  <c r="Z16" i="1"/>
  <c r="Z19" i="1" s="1"/>
  <c r="AX9" i="12" l="1"/>
  <c r="D19" i="1"/>
  <c r="D20" i="1" s="1"/>
  <c r="AN9" i="12"/>
  <c r="AJ9" i="12"/>
  <c r="AB9" i="12"/>
  <c r="L9" i="12"/>
  <c r="T9" i="12"/>
  <c r="AL9" i="12"/>
  <c r="J9" i="12"/>
  <c r="H9" i="12"/>
  <c r="F9" i="12"/>
  <c r="AZ9" i="12"/>
  <c r="AP9" i="12"/>
  <c r="AR9" i="12"/>
  <c r="P9" i="12"/>
  <c r="AT9" i="12"/>
  <c r="AF9" i="12"/>
  <c r="AV9" i="12"/>
  <c r="F20" i="1"/>
  <c r="AQ9" i="1"/>
  <c r="G9" i="1"/>
  <c r="M9" i="1"/>
  <c r="J20" i="1"/>
  <c r="AO9" i="1"/>
  <c r="AG9" i="1"/>
  <c r="AS9" i="1"/>
  <c r="AC9" i="1"/>
  <c r="AW9" i="1"/>
  <c r="E9" i="1"/>
  <c r="Q9" i="1"/>
  <c r="AK9" i="1"/>
  <c r="AI9" i="1"/>
  <c r="AE9" i="1"/>
  <c r="U9" i="1"/>
  <c r="AY9" i="1"/>
  <c r="Y9" i="1"/>
  <c r="S9" i="1"/>
  <c r="AM9" i="1"/>
  <c r="C20" i="1"/>
  <c r="O9" i="1"/>
  <c r="I9" i="1"/>
  <c r="AA9" i="1"/>
  <c r="K9" i="1"/>
  <c r="W9" i="1"/>
  <c r="AU9" i="1"/>
  <c r="L10" i="1"/>
  <c r="M10" i="1"/>
  <c r="Y10" i="1"/>
  <c r="X10" i="1"/>
  <c r="AB10" i="1"/>
  <c r="AC10" i="1"/>
  <c r="AD19" i="1"/>
  <c r="AD20" i="1" s="1"/>
  <c r="AJ15" i="1"/>
  <c r="AK15" i="1"/>
  <c r="I15" i="1"/>
  <c r="H15" i="1"/>
  <c r="X15" i="1"/>
  <c r="Y15" i="1"/>
  <c r="O19" i="1"/>
  <c r="Z8" i="12"/>
  <c r="Y9" i="12"/>
  <c r="Z9" i="12" s="1"/>
  <c r="V8" i="12"/>
  <c r="U9" i="12"/>
  <c r="V9" i="12" s="1"/>
  <c r="M8" i="12"/>
  <c r="Q7" i="12"/>
  <c r="N7" i="12"/>
  <c r="AC8" i="12"/>
  <c r="AD7" i="12"/>
  <c r="K19" i="1"/>
  <c r="G19" i="1"/>
  <c r="AX19" i="1"/>
  <c r="AY19" i="1" s="1"/>
  <c r="N20" i="1"/>
  <c r="H13" i="1"/>
  <c r="E19" i="1"/>
  <c r="I13" i="1"/>
  <c r="Q13" i="1"/>
  <c r="P13" i="1"/>
  <c r="L13" i="1"/>
  <c r="M13" i="1"/>
  <c r="AA19" i="1"/>
  <c r="Z20" i="1"/>
  <c r="E20" i="1" l="1"/>
  <c r="O20" i="1"/>
  <c r="K20" i="1"/>
  <c r="G20" i="1"/>
  <c r="AE20" i="1"/>
  <c r="AA20" i="1"/>
  <c r="AG10" i="1"/>
  <c r="AF10" i="1"/>
  <c r="AE19" i="1"/>
  <c r="AO15" i="1"/>
  <c r="AN15" i="1"/>
  <c r="AH15" i="1"/>
  <c r="AH19" i="1" s="1"/>
  <c r="AI15" i="1"/>
  <c r="AC15" i="1"/>
  <c r="AB15" i="1"/>
  <c r="L15" i="1"/>
  <c r="M15" i="1"/>
  <c r="H19" i="1"/>
  <c r="H20" i="1" s="1"/>
  <c r="I20" i="1" s="1"/>
  <c r="AC9" i="12"/>
  <c r="AD9" i="12" s="1"/>
  <c r="AD8" i="12"/>
  <c r="Q8" i="12"/>
  <c r="R7" i="12"/>
  <c r="N8" i="12"/>
  <c r="M9" i="12"/>
  <c r="N9" i="12" s="1"/>
  <c r="AX20" i="1"/>
  <c r="AY20" i="1" s="1"/>
  <c r="M16" i="1"/>
  <c r="L16" i="1"/>
  <c r="P16" i="1"/>
  <c r="Q16" i="1"/>
  <c r="AK10" i="1" l="1"/>
  <c r="AJ10" i="1"/>
  <c r="AL15" i="1"/>
  <c r="AL19" i="1" s="1"/>
  <c r="AM15" i="1"/>
  <c r="AH20" i="1"/>
  <c r="AI20" i="1" s="1"/>
  <c r="AI19" i="1"/>
  <c r="I19" i="1"/>
  <c r="L19" i="1"/>
  <c r="M19" i="1" s="1"/>
  <c r="P15" i="1"/>
  <c r="P19" i="1" s="1"/>
  <c r="Q15" i="1"/>
  <c r="Q9" i="12"/>
  <c r="R9" i="12" s="1"/>
  <c r="R8" i="12"/>
  <c r="U13" i="1"/>
  <c r="T13" i="1"/>
  <c r="R16" i="1"/>
  <c r="R19" i="1" s="1"/>
  <c r="S16" i="1"/>
  <c r="U16" i="1"/>
  <c r="T16" i="1"/>
  <c r="AP15" i="1" l="1"/>
  <c r="AP19" i="1" s="1"/>
  <c r="AQ15" i="1"/>
  <c r="AL20" i="1"/>
  <c r="AM20" i="1" s="1"/>
  <c r="AM19" i="1"/>
  <c r="L20" i="1"/>
  <c r="M20" i="1" s="1"/>
  <c r="P20" i="1"/>
  <c r="Q20" i="1" s="1"/>
  <c r="Q19" i="1"/>
  <c r="T19" i="1"/>
  <c r="T20" i="1" s="1"/>
  <c r="U20" i="1" s="1"/>
  <c r="X13" i="1"/>
  <c r="Y13" i="1"/>
  <c r="V16" i="1"/>
  <c r="V19" i="1" s="1"/>
  <c r="W16" i="1"/>
  <c r="S19" i="1"/>
  <c r="R20" i="1"/>
  <c r="S20" i="1" s="1"/>
  <c r="AU15" i="1" l="1"/>
  <c r="AT15" i="1"/>
  <c r="AT19" i="1" s="1"/>
  <c r="AP20" i="1"/>
  <c r="AQ20" i="1" s="1"/>
  <c r="AQ19" i="1"/>
  <c r="U19" i="1"/>
  <c r="X16" i="1"/>
  <c r="X19" i="1" s="1"/>
  <c r="Y16" i="1"/>
  <c r="AB13" i="1"/>
  <c r="AB19" i="1" s="1"/>
  <c r="AC13" i="1"/>
  <c r="W19" i="1"/>
  <c r="V20" i="1"/>
  <c r="W20" i="1" s="1"/>
  <c r="AT20" i="1" l="1"/>
  <c r="AU20" i="1" s="1"/>
  <c r="AU19" i="1"/>
  <c r="Y19" i="1"/>
  <c r="X20" i="1"/>
  <c r="Y20" i="1" s="1"/>
  <c r="AF13" i="1"/>
  <c r="AF19" i="1" s="1"/>
  <c r="AG13" i="1"/>
  <c r="AB20" i="1"/>
  <c r="AC20" i="1" s="1"/>
  <c r="AC19" i="1"/>
  <c r="AJ13" i="1" l="1"/>
  <c r="AJ19" i="1" s="1"/>
  <c r="AK13" i="1"/>
  <c r="AF20" i="1"/>
  <c r="AG20" i="1" s="1"/>
  <c r="AG19" i="1"/>
  <c r="AO13" i="1" l="1"/>
  <c r="AN13" i="1"/>
  <c r="AN19" i="1" s="1"/>
  <c r="AK19" i="1"/>
  <c r="AJ20" i="1"/>
  <c r="AK20" i="1" s="1"/>
  <c r="AR13" i="1" l="1"/>
  <c r="AR19" i="1" s="1"/>
  <c r="AS13" i="1"/>
  <c r="AN20" i="1"/>
  <c r="AO20" i="1" s="1"/>
  <c r="AO19" i="1"/>
  <c r="AW13" i="1" l="1"/>
  <c r="AV13" i="1"/>
  <c r="AV19" i="1" s="1"/>
  <c r="AR20" i="1"/>
  <c r="AS20" i="1" s="1"/>
  <c r="AS19" i="1"/>
  <c r="AW19" i="1" l="1"/>
  <c r="AV20" i="1"/>
  <c r="AW20"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01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D5" authorId="0" shapeId="0" xr:uid="{00000000-0006-0000-0200-000001000000}">
      <text>
        <r>
          <rPr>
            <b/>
            <sz val="9"/>
            <color indexed="81"/>
            <rFont val="Tahoma"/>
            <family val="2"/>
          </rPr>
          <t>Valor en pesos</t>
        </r>
        <r>
          <rPr>
            <sz val="9"/>
            <color indexed="81"/>
            <rFont val="Tahoma"/>
            <family val="2"/>
          </rPr>
          <t xml:space="preserve">
</t>
        </r>
      </text>
    </comment>
    <comment ref="E5" authorId="0" shapeId="0" xr:uid="{00000000-0006-0000-0200-000002000000}">
      <text>
        <r>
          <rPr>
            <b/>
            <sz val="9"/>
            <color indexed="81"/>
            <rFont val="Tahoma"/>
            <family val="2"/>
          </rPr>
          <t>IGUALMENTE SE PUEDE MENCIONAR SI VIENE EN EJECUCION POR MECANISMO DE VF.</t>
        </r>
        <r>
          <rPr>
            <sz val="9"/>
            <color indexed="81"/>
            <rFont val="Tahoma"/>
            <family val="2"/>
          </rPr>
          <t xml:space="preserve">
</t>
        </r>
      </text>
    </comment>
    <comment ref="H5" authorId="0" shapeId="0" xr:uid="{00000000-0006-0000-0200-000003000000}">
      <text>
        <r>
          <rPr>
            <sz val="9"/>
            <color indexed="81"/>
            <rFont val="Tahoma"/>
            <family val="2"/>
          </rPr>
          <t>Dos indicadores PEI : Cumplimiento del Programa de Gestión del Talento Humano.
Rediseño Institucional</t>
        </r>
      </text>
    </comment>
    <comment ref="F7" authorId="0" shapeId="0" xr:uid="{00000000-0006-0000-0200-000004000000}">
      <text>
        <r>
          <rPr>
            <b/>
            <sz val="9"/>
            <color indexed="81"/>
            <rFont val="Tahoma"/>
            <family val="2"/>
          </rPr>
          <t>si no Aplica  N/A</t>
        </r>
        <r>
          <rPr>
            <sz val="9"/>
            <color indexed="81"/>
            <rFont val="Tahoma"/>
            <family val="2"/>
          </rPr>
          <t xml:space="preserve">
</t>
        </r>
      </text>
    </comment>
    <comment ref="G7" authorId="0" shapeId="0" xr:uid="{00000000-0006-0000-0200-000005000000}">
      <text>
        <r>
          <rPr>
            <b/>
            <sz val="9"/>
            <color indexed="81"/>
            <rFont val="Tahoma"/>
            <family val="2"/>
          </rPr>
          <t>Tener seguridad que esta información es igual a la contenida en el PAA.</t>
        </r>
        <r>
          <rPr>
            <sz val="9"/>
            <color indexed="81"/>
            <rFont val="Tahoma"/>
            <family val="2"/>
          </rPr>
          <t xml:space="preserve">
</t>
        </r>
      </text>
    </comment>
    <comment ref="I7" authorId="0" shapeId="0" xr:uid="{00000000-0006-0000-0200-000006000000}">
      <text>
        <r>
          <rPr>
            <b/>
            <sz val="9"/>
            <color indexed="81"/>
            <rFont val="Tahoma"/>
            <family val="2"/>
          </rPr>
          <t>Debe existir un momento de revisión por parte del ordenador del Gasto</t>
        </r>
        <r>
          <rPr>
            <sz val="9"/>
            <color indexed="81"/>
            <rFont val="Tahoma"/>
            <family val="2"/>
          </rPr>
          <t xml:space="preserve">
</t>
        </r>
      </text>
    </comment>
    <comment ref="K7" authorId="0" shapeId="0" xr:uid="{00000000-0006-0000-0200-000007000000}">
      <text>
        <r>
          <rPr>
            <sz val="9"/>
            <color indexed="81"/>
            <rFont val="Tahoma"/>
            <family val="2"/>
          </rPr>
          <t xml:space="preserve">Fechas es solo mes
</t>
        </r>
      </text>
    </comment>
    <comment ref="L7" authorId="0" shapeId="0" xr:uid="{00000000-0006-0000-0200-000008000000}">
      <text>
        <r>
          <rPr>
            <b/>
            <sz val="9"/>
            <color indexed="81"/>
            <rFont val="Tahoma"/>
            <family val="2"/>
          </rPr>
          <t>fechas solo mes</t>
        </r>
        <r>
          <rPr>
            <sz val="9"/>
            <color indexed="81"/>
            <rFont val="Tahoma"/>
            <family val="2"/>
          </rPr>
          <t xml:space="preserve">
</t>
        </r>
      </text>
    </comment>
    <comment ref="M7" authorId="0" shapeId="0" xr:uid="{00000000-0006-0000-0200-000009000000}">
      <text>
        <r>
          <rPr>
            <b/>
            <sz val="9"/>
            <color indexed="81"/>
            <rFont val="Tahoma"/>
            <family val="2"/>
          </rPr>
          <t>Fechas solo mes</t>
        </r>
        <r>
          <rPr>
            <sz val="9"/>
            <color indexed="81"/>
            <rFont val="Tahoma"/>
            <family val="2"/>
          </rPr>
          <t xml:space="preserve">
</t>
        </r>
      </text>
    </comment>
    <comment ref="N7" authorId="0" shapeId="0" xr:uid="{00000000-0006-0000-0200-00000A000000}">
      <text>
        <r>
          <rPr>
            <b/>
            <sz val="9"/>
            <color indexed="81"/>
            <rFont val="Tahoma"/>
            <family val="2"/>
          </rPr>
          <t>fecha solo mes</t>
        </r>
        <r>
          <rPr>
            <sz val="9"/>
            <color indexed="81"/>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04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0500-000001000000}">
      <text>
        <r>
          <rPr>
            <b/>
            <sz val="9"/>
            <color indexed="81"/>
            <rFont val="Tahoma"/>
            <family val="2"/>
          </rPr>
          <t>IGUALMENTE SE PUEDE MENCIONAR SI VIENE EN EJECUCION POR MECANISMO DE VF.</t>
        </r>
        <r>
          <rPr>
            <sz val="9"/>
            <color indexed="81"/>
            <rFont val="Tahoma"/>
            <family val="2"/>
          </rPr>
          <t xml:space="preserve">
</t>
        </r>
      </text>
    </comment>
    <comment ref="B40" authorId="0" shapeId="0" xr:uid="{00000000-0006-0000-0500-000002000000}">
      <text>
        <r>
          <rPr>
            <b/>
            <sz val="9"/>
            <color indexed="81"/>
            <rFont val="Tahoma"/>
            <family val="2"/>
          </rPr>
          <t>DEFINIR MODALIDAD DE CONTRATACION</t>
        </r>
        <r>
          <rPr>
            <sz val="9"/>
            <color indexed="81"/>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06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Cenaida Jerez Ruiz</author>
    <author>Emilia</author>
  </authors>
  <commentList>
    <comment ref="E5" authorId="0" shapeId="0" xr:uid="{00000000-0006-0000-0700-000001000000}">
      <text>
        <r>
          <rPr>
            <b/>
            <sz val="9"/>
            <color indexed="81"/>
            <rFont val="Tahoma"/>
            <family val="2"/>
          </rPr>
          <t>IGUALMENTE SE PUEDE MENCIONAR SI VIENE EN EJECUCION POR MECANISMO DE VF.</t>
        </r>
        <r>
          <rPr>
            <sz val="9"/>
            <color indexed="81"/>
            <rFont val="Tahoma"/>
            <family val="2"/>
          </rPr>
          <t xml:space="preserve">
</t>
        </r>
      </text>
    </comment>
    <comment ref="P15" authorId="1" shapeId="0" xr:uid="{00000000-0006-0000-0700-000002000000}">
      <text>
        <r>
          <rPr>
            <sz val="9"/>
            <color indexed="81"/>
            <rFont val="Tahoma"/>
            <family val="2"/>
          </rPr>
          <t xml:space="preserve">PAA HABLA DE 11 MESES Y CON FECHA ESTIMADA DE INICIO DE PROCESO DE SELECCIÓN ENERO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F4" authorId="0" shapeId="0" xr:uid="{00000000-0006-0000-08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09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D5" authorId="0" shapeId="0" xr:uid="{00000000-0006-0000-0A00-000001000000}">
      <text>
        <r>
          <rPr>
            <b/>
            <sz val="9"/>
            <color indexed="81"/>
            <rFont val="Tahoma"/>
            <family val="2"/>
          </rPr>
          <t>Valor en pesos</t>
        </r>
        <r>
          <rPr>
            <sz val="9"/>
            <color indexed="81"/>
            <rFont val="Tahoma"/>
            <family val="2"/>
          </rPr>
          <t xml:space="preserve">
</t>
        </r>
      </text>
    </comment>
    <comment ref="E5" authorId="0" shapeId="0" xr:uid="{00000000-0006-0000-0A00-000002000000}">
      <text>
        <r>
          <rPr>
            <b/>
            <sz val="9"/>
            <color indexed="81"/>
            <rFont val="Tahoma"/>
            <family val="2"/>
          </rPr>
          <t>IGUALMENTE SE PUEDE MENCIONAR SI VIENE EN EJECUCION POR MECANISMO DE VF.</t>
        </r>
        <r>
          <rPr>
            <sz val="9"/>
            <color indexed="81"/>
            <rFont val="Tahoma"/>
            <family val="2"/>
          </rPr>
          <t xml:space="preserve">
</t>
        </r>
      </text>
    </comment>
    <comment ref="H5" authorId="0" shapeId="0" xr:uid="{00000000-0006-0000-0A00-000003000000}">
      <text>
        <r>
          <rPr>
            <sz val="9"/>
            <color indexed="81"/>
            <rFont val="Tahoma"/>
            <family val="2"/>
          </rPr>
          <t>Dos indicadores PEI : Cumplimiento del Programa de Gestión del Talento Humano.
Rediseño Institucional</t>
        </r>
      </text>
    </comment>
    <comment ref="F7" authorId="0" shapeId="0" xr:uid="{00000000-0006-0000-0A00-000004000000}">
      <text>
        <r>
          <rPr>
            <b/>
            <sz val="9"/>
            <color indexed="81"/>
            <rFont val="Tahoma"/>
            <family val="2"/>
          </rPr>
          <t>si no Aplica  N/A</t>
        </r>
        <r>
          <rPr>
            <sz val="9"/>
            <color indexed="81"/>
            <rFont val="Tahoma"/>
            <family val="2"/>
          </rPr>
          <t xml:space="preserve">
</t>
        </r>
      </text>
    </comment>
    <comment ref="G7" authorId="0" shapeId="0" xr:uid="{00000000-0006-0000-0A00-000005000000}">
      <text>
        <r>
          <rPr>
            <b/>
            <sz val="9"/>
            <color indexed="81"/>
            <rFont val="Tahoma"/>
            <family val="2"/>
          </rPr>
          <t>Tener seguridad que esta información es igual a la contenida en el PAA.</t>
        </r>
        <r>
          <rPr>
            <sz val="9"/>
            <color indexed="81"/>
            <rFont val="Tahoma"/>
            <family val="2"/>
          </rPr>
          <t xml:space="preserve">
</t>
        </r>
      </text>
    </comment>
    <comment ref="I7" authorId="0" shapeId="0" xr:uid="{00000000-0006-0000-0A00-000006000000}">
      <text>
        <r>
          <rPr>
            <b/>
            <sz val="9"/>
            <color indexed="81"/>
            <rFont val="Tahoma"/>
            <family val="2"/>
          </rPr>
          <t>Debe existir un momento de revisión por parte del ordenador del Gasto</t>
        </r>
        <r>
          <rPr>
            <sz val="9"/>
            <color indexed="81"/>
            <rFont val="Tahoma"/>
            <family val="2"/>
          </rPr>
          <t xml:space="preserve">
</t>
        </r>
      </text>
    </comment>
    <comment ref="K7" authorId="0" shapeId="0" xr:uid="{00000000-0006-0000-0A00-000007000000}">
      <text>
        <r>
          <rPr>
            <sz val="9"/>
            <color indexed="81"/>
            <rFont val="Tahoma"/>
            <family val="2"/>
          </rPr>
          <t xml:space="preserve">Fechas es solo mes
</t>
        </r>
      </text>
    </comment>
    <comment ref="L7" authorId="0" shapeId="0" xr:uid="{00000000-0006-0000-0A00-000008000000}">
      <text>
        <r>
          <rPr>
            <b/>
            <sz val="9"/>
            <color indexed="81"/>
            <rFont val="Tahoma"/>
            <family val="2"/>
          </rPr>
          <t>fechas solo mes</t>
        </r>
        <r>
          <rPr>
            <sz val="9"/>
            <color indexed="81"/>
            <rFont val="Tahoma"/>
            <family val="2"/>
          </rPr>
          <t xml:space="preserve">
</t>
        </r>
      </text>
    </comment>
    <comment ref="M7" authorId="0" shapeId="0" xr:uid="{00000000-0006-0000-0A00-000009000000}">
      <text>
        <r>
          <rPr>
            <b/>
            <sz val="9"/>
            <color indexed="81"/>
            <rFont val="Tahoma"/>
            <family val="2"/>
          </rPr>
          <t>Fechas solo mes</t>
        </r>
        <r>
          <rPr>
            <sz val="9"/>
            <color indexed="81"/>
            <rFont val="Tahoma"/>
            <family val="2"/>
          </rPr>
          <t xml:space="preserve">
</t>
        </r>
      </text>
    </comment>
    <comment ref="N7" authorId="0" shapeId="0" xr:uid="{00000000-0006-0000-0A00-00000A000000}">
      <text>
        <r>
          <rPr>
            <b/>
            <sz val="9"/>
            <color indexed="81"/>
            <rFont val="Tahoma"/>
            <family val="2"/>
          </rPr>
          <t>fecha solo mes</t>
        </r>
        <r>
          <rPr>
            <sz val="9"/>
            <color indexed="81"/>
            <rFont val="Tahoma"/>
            <family val="2"/>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D5" authorId="0" shapeId="0" xr:uid="{00000000-0006-0000-0B00-000001000000}">
      <text>
        <r>
          <rPr>
            <b/>
            <sz val="9"/>
            <color indexed="81"/>
            <rFont val="Tahoma"/>
            <family val="2"/>
          </rPr>
          <t>Valor en pesos</t>
        </r>
        <r>
          <rPr>
            <sz val="9"/>
            <color indexed="81"/>
            <rFont val="Tahoma"/>
            <family val="2"/>
          </rPr>
          <t xml:space="preserve">
</t>
        </r>
      </text>
    </comment>
    <comment ref="E5" authorId="0" shapeId="0" xr:uid="{00000000-0006-0000-0B00-000002000000}">
      <text>
        <r>
          <rPr>
            <b/>
            <sz val="9"/>
            <color indexed="81"/>
            <rFont val="Tahoma"/>
            <family val="2"/>
          </rPr>
          <t>IGUALMENTE SE PUEDE MENCIONAR SI VIENE EN EJECUCION POR MECANISMO DE VF.</t>
        </r>
        <r>
          <rPr>
            <sz val="9"/>
            <color indexed="81"/>
            <rFont val="Tahoma"/>
            <family val="2"/>
          </rPr>
          <t xml:space="preserve">
</t>
        </r>
      </text>
    </comment>
    <comment ref="H5" authorId="0" shapeId="0" xr:uid="{00000000-0006-0000-0B00-000003000000}">
      <text>
        <r>
          <rPr>
            <sz val="9"/>
            <color indexed="81"/>
            <rFont val="Tahoma"/>
            <family val="2"/>
          </rPr>
          <t>Dos indicadores PEI : Cumplimiento del Programa de Gestión del Talento Humano.
Rediseño Institucional</t>
        </r>
      </text>
    </comment>
    <comment ref="F7" authorId="0" shapeId="0" xr:uid="{00000000-0006-0000-0B00-000004000000}">
      <text>
        <r>
          <rPr>
            <b/>
            <sz val="9"/>
            <color indexed="81"/>
            <rFont val="Tahoma"/>
            <family val="2"/>
          </rPr>
          <t>si no Aplica  N/A</t>
        </r>
        <r>
          <rPr>
            <sz val="9"/>
            <color indexed="81"/>
            <rFont val="Tahoma"/>
            <family val="2"/>
          </rPr>
          <t xml:space="preserve">
</t>
        </r>
      </text>
    </comment>
    <comment ref="G7" authorId="0" shapeId="0" xr:uid="{00000000-0006-0000-0B00-000005000000}">
      <text>
        <r>
          <rPr>
            <b/>
            <sz val="9"/>
            <color indexed="81"/>
            <rFont val="Tahoma"/>
            <family val="2"/>
          </rPr>
          <t>Tener seguridad que esta información es igual a la contenida en el PAA.</t>
        </r>
        <r>
          <rPr>
            <sz val="9"/>
            <color indexed="81"/>
            <rFont val="Tahoma"/>
            <family val="2"/>
          </rPr>
          <t xml:space="preserve">
</t>
        </r>
      </text>
    </comment>
    <comment ref="I7" authorId="0" shapeId="0" xr:uid="{00000000-0006-0000-0B00-000006000000}">
      <text>
        <r>
          <rPr>
            <b/>
            <sz val="9"/>
            <color indexed="81"/>
            <rFont val="Tahoma"/>
            <family val="2"/>
          </rPr>
          <t>Debe existir un momento de revisión por parte del ordenador del Gasto</t>
        </r>
        <r>
          <rPr>
            <sz val="9"/>
            <color indexed="81"/>
            <rFont val="Tahoma"/>
            <family val="2"/>
          </rPr>
          <t xml:space="preserve">
</t>
        </r>
      </text>
    </comment>
    <comment ref="K7" authorId="0" shapeId="0" xr:uid="{00000000-0006-0000-0B00-000007000000}">
      <text>
        <r>
          <rPr>
            <sz val="9"/>
            <color indexed="81"/>
            <rFont val="Tahoma"/>
            <family val="2"/>
          </rPr>
          <t xml:space="preserve">Fechas es solo mes
</t>
        </r>
      </text>
    </comment>
    <comment ref="L7" authorId="0" shapeId="0" xr:uid="{00000000-0006-0000-0B00-000008000000}">
      <text>
        <r>
          <rPr>
            <b/>
            <sz val="9"/>
            <color indexed="81"/>
            <rFont val="Tahoma"/>
            <family val="2"/>
          </rPr>
          <t>fechas solo mes</t>
        </r>
        <r>
          <rPr>
            <sz val="9"/>
            <color indexed="81"/>
            <rFont val="Tahoma"/>
            <family val="2"/>
          </rPr>
          <t xml:space="preserve">
</t>
        </r>
      </text>
    </comment>
    <comment ref="M7" authorId="0" shapeId="0" xr:uid="{00000000-0006-0000-0B00-000009000000}">
      <text>
        <r>
          <rPr>
            <b/>
            <sz val="9"/>
            <color indexed="81"/>
            <rFont val="Tahoma"/>
            <family val="2"/>
          </rPr>
          <t>Fechas solo mes</t>
        </r>
        <r>
          <rPr>
            <sz val="9"/>
            <color indexed="81"/>
            <rFont val="Tahoma"/>
            <family val="2"/>
          </rPr>
          <t xml:space="preserve">
</t>
        </r>
      </text>
    </comment>
    <comment ref="N7" authorId="0" shapeId="0" xr:uid="{00000000-0006-0000-0B00-00000A000000}">
      <text>
        <r>
          <rPr>
            <b/>
            <sz val="9"/>
            <color indexed="81"/>
            <rFont val="Tahoma"/>
            <family val="2"/>
          </rPr>
          <t>fecha solo mes</t>
        </r>
        <r>
          <rPr>
            <sz val="9"/>
            <color indexed="81"/>
            <rFont val="Tahoma"/>
            <family val="2"/>
          </rPr>
          <t xml:space="preserve">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Cenaida Jerez Ruiz</author>
    <author>Emilia</author>
  </authors>
  <commentList>
    <comment ref="E5" authorId="0" shapeId="0" xr:uid="{00000000-0006-0000-0C00-000001000000}">
      <text>
        <r>
          <rPr>
            <b/>
            <sz val="9"/>
            <color indexed="81"/>
            <rFont val="Tahoma"/>
            <family val="2"/>
          </rPr>
          <t>IGUALMENTE SE PUEDE MENCIONAR SI VIENE EN EJECUCION POR MECANISMO DE VF.</t>
        </r>
        <r>
          <rPr>
            <sz val="9"/>
            <color indexed="81"/>
            <rFont val="Tahoma"/>
            <family val="2"/>
          </rPr>
          <t xml:space="preserve">
</t>
        </r>
      </text>
    </comment>
    <comment ref="D8" authorId="1" shapeId="0" xr:uid="{00000000-0006-0000-0C00-000002000000}">
      <text>
        <r>
          <rPr>
            <b/>
            <sz val="9"/>
            <color indexed="81"/>
            <rFont val="Tahoma"/>
            <family val="2"/>
          </rPr>
          <t>ESTA EN EL PAA POR MENOR VALOR</t>
        </r>
        <r>
          <rPr>
            <sz val="9"/>
            <color indexed="81"/>
            <rFont val="Tahoma"/>
            <family val="2"/>
          </rPr>
          <t xml:space="preserve">
</t>
        </r>
      </text>
    </comment>
    <comment ref="D23" authorId="1" shapeId="0" xr:uid="{00000000-0006-0000-0C00-000003000000}">
      <text>
        <r>
          <rPr>
            <b/>
            <sz val="9"/>
            <color indexed="81"/>
            <rFont val="Tahoma"/>
            <family val="2"/>
          </rPr>
          <t>EN ELPAA CONTEMPLA $10,010,147,482 + 800,000,000</t>
        </r>
        <r>
          <rPr>
            <sz val="9"/>
            <color indexed="81"/>
            <rFont val="Tahoma"/>
            <family val="2"/>
          </rPr>
          <t xml:space="preserve">
</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F3" authorId="0" shapeId="0" xr:uid="{00000000-0006-0000-0D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F3" authorId="0" shapeId="0" xr:uid="{00000000-0006-0000-0E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D5" authorId="0" shapeId="0" xr:uid="{00000000-0006-0000-0F00-000001000000}">
      <text>
        <r>
          <rPr>
            <b/>
            <sz val="9"/>
            <color indexed="81"/>
            <rFont val="Tahoma"/>
            <family val="2"/>
          </rPr>
          <t>Cenaida Jerez Ruiz:</t>
        </r>
        <r>
          <rPr>
            <sz val="9"/>
            <color indexed="81"/>
            <rFont val="Tahoma"/>
            <family val="2"/>
          </rPr>
          <t>VALORES DEBEN COINCIDIR CON LOS DEL DECRETO.</t>
        </r>
      </text>
    </comment>
    <comment ref="E5" authorId="0" shapeId="0" xr:uid="{00000000-0006-0000-0F00-000002000000}">
      <text>
        <r>
          <rPr>
            <b/>
            <sz val="9"/>
            <color indexed="81"/>
            <rFont val="Tahoma"/>
            <family val="2"/>
          </rPr>
          <t>IGUALMENTE SE PUEDE MENCIONAR SI VIENE EN EJECUCION POR MECANISMO DE VF.</t>
        </r>
        <r>
          <rPr>
            <sz val="9"/>
            <color indexed="81"/>
            <rFont val="Tahoma"/>
            <family val="2"/>
          </rPr>
          <t xml:space="preserve">
</t>
        </r>
      </text>
    </comment>
    <comment ref="C46" authorId="0" shapeId="0" xr:uid="{00000000-0006-0000-0F00-000003000000}">
      <text>
        <r>
          <rPr>
            <b/>
            <sz val="9"/>
            <color indexed="81"/>
            <rFont val="Tahoma"/>
            <family val="2"/>
          </rPr>
          <t>en que parte estara y su cobertura</t>
        </r>
        <r>
          <rPr>
            <sz val="9"/>
            <color indexed="81"/>
            <rFont val="Tahoma"/>
            <family val="2"/>
          </rPr>
          <t xml:space="preserve">
</t>
        </r>
      </text>
    </comment>
    <comment ref="H46" authorId="0" shapeId="0" xr:uid="{00000000-0006-0000-0F00-000004000000}">
      <text>
        <r>
          <rPr>
            <b/>
            <sz val="9"/>
            <color indexed="81"/>
            <rFont val="Tahoma"/>
            <family val="2"/>
          </rPr>
          <t>DEBE REVISAR SI FORMA PARTE DE LA META DEL PEI  "CUMPLIMIENTO METAS DEL PNA"  SI NO COMO SERIA LA MEDICION, ATRAVES DE QUE INDICADOR .</t>
        </r>
        <r>
          <rPr>
            <sz val="9"/>
            <color indexed="81"/>
            <rFont val="Tahoma"/>
            <family val="2"/>
          </rPr>
          <t xml:space="preserve">
</t>
        </r>
      </text>
    </comment>
    <comment ref="J46" authorId="0" shapeId="0" xr:uid="{00000000-0006-0000-0F00-000005000000}">
      <text>
        <r>
          <rPr>
            <sz val="9"/>
            <color indexed="81"/>
            <rFont val="Tahoma"/>
            <family val="2"/>
          </rPr>
          <t xml:space="preserve">PAA ESTA CON FECHA ESTIMADA DE INICIO DE PROCESO DE SELECCIÓN MES ENERO (DEBE GUARDAR COHERENCIA CON ESTE CRONOGRAMA)
</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Cenaida Jerez Ruiz</author>
    <author>Army Lubeth Diaz Herrera</author>
  </authors>
  <commentList>
    <comment ref="A5" authorId="0" shapeId="0" xr:uid="{00000000-0006-0000-1000-000001000000}">
      <text>
        <r>
          <rPr>
            <sz val="9"/>
            <color indexed="81"/>
            <rFont val="Tahoma"/>
            <family val="2"/>
          </rPr>
          <t xml:space="preserve">FALTA CODIGO PRESUPUESTAL
</t>
        </r>
      </text>
    </comment>
    <comment ref="D5" authorId="0" shapeId="0" xr:uid="{00000000-0006-0000-1000-000002000000}">
      <text>
        <r>
          <rPr>
            <b/>
            <sz val="9"/>
            <color indexed="81"/>
            <rFont val="Tahoma"/>
            <family val="2"/>
          </rPr>
          <t>VALORES DEDEN SER IGUALES AL DECRETO</t>
        </r>
        <r>
          <rPr>
            <sz val="9"/>
            <color indexed="81"/>
            <rFont val="Tahoma"/>
            <family val="2"/>
          </rPr>
          <t xml:space="preserve">
</t>
        </r>
      </text>
    </comment>
    <comment ref="E5" authorId="0" shapeId="0" xr:uid="{00000000-0006-0000-1000-000003000000}">
      <text>
        <r>
          <rPr>
            <b/>
            <sz val="9"/>
            <color indexed="81"/>
            <rFont val="Tahoma"/>
            <family val="2"/>
          </rPr>
          <t>IGUALMENTE SE PUEDE MENCIONAR SI VIENE EN EJECUCION POR MECANISMO DE VF.</t>
        </r>
        <r>
          <rPr>
            <sz val="9"/>
            <color indexed="81"/>
            <rFont val="Tahoma"/>
            <family val="2"/>
          </rPr>
          <t xml:space="preserve">
</t>
        </r>
      </text>
    </comment>
    <comment ref="F5" authorId="0" shapeId="0" xr:uid="{00000000-0006-0000-1000-000004000000}">
      <text>
        <r>
          <rPr>
            <b/>
            <sz val="9"/>
            <color indexed="81"/>
            <rFont val="Tahoma"/>
            <family val="2"/>
          </rPr>
          <t>821</t>
        </r>
        <r>
          <rPr>
            <sz val="9"/>
            <color indexed="81"/>
            <rFont val="Tahoma"/>
            <family val="2"/>
          </rPr>
          <t xml:space="preserve">
</t>
        </r>
      </text>
    </comment>
    <comment ref="F7" authorId="0" shapeId="0" xr:uid="{00000000-0006-0000-1000-000005000000}">
      <text>
        <r>
          <rPr>
            <b/>
            <sz val="9"/>
            <color indexed="81"/>
            <rFont val="Tahoma"/>
            <family val="2"/>
          </rPr>
          <t>Cenaida Jerez Ruiz:</t>
        </r>
        <r>
          <rPr>
            <sz val="9"/>
            <color indexed="81"/>
            <rFont val="Tahoma"/>
            <family val="2"/>
          </rPr>
          <t>EN EL PNA INVERSIONES NO SE ENCUENTRA CONTEMPLADO</t>
        </r>
      </text>
    </comment>
    <comment ref="I7" authorId="0" shapeId="0" xr:uid="{00000000-0006-0000-1000-000006000000}">
      <text>
        <r>
          <rPr>
            <b/>
            <sz val="9"/>
            <color indexed="81"/>
            <rFont val="Tahoma"/>
            <family val="2"/>
          </rPr>
          <t>MUY TARDE</t>
        </r>
        <r>
          <rPr>
            <sz val="9"/>
            <color indexed="81"/>
            <rFont val="Tahoma"/>
            <family val="2"/>
          </rPr>
          <t xml:space="preserve">
</t>
        </r>
      </text>
    </comment>
    <comment ref="J7" authorId="0" shapeId="0" xr:uid="{00000000-0006-0000-1000-000007000000}">
      <text>
        <r>
          <rPr>
            <b/>
            <sz val="9"/>
            <color indexed="81"/>
            <rFont val="Tahoma"/>
            <family val="2"/>
          </rPr>
          <t>EN EL PPA EN FECHA ESTIMADA DE INICIO DE PROCESO DE SELECCIÓN TIENE ABRIL (DEBE GUARDAR CONSISTENCIA CON LA DEL CRONOGRAMA)</t>
        </r>
        <r>
          <rPr>
            <sz val="9"/>
            <color indexed="81"/>
            <rFont val="Tahoma"/>
            <family val="2"/>
          </rPr>
          <t xml:space="preserve">
</t>
        </r>
      </text>
    </comment>
    <comment ref="E8" authorId="1" shapeId="0" xr:uid="{00000000-0006-0000-1000-000008000000}">
      <text>
        <r>
          <rPr>
            <b/>
            <sz val="9"/>
            <color indexed="81"/>
            <rFont val="Tahoma"/>
            <family val="2"/>
          </rPr>
          <t>Army Lubeth Diaz Herrera:</t>
        </r>
        <r>
          <rPr>
            <sz val="9"/>
            <color indexed="81"/>
            <rFont val="Tahoma"/>
            <family val="2"/>
          </rPr>
          <t xml:space="preserve">
Contrato 17001175-H3-2017 VIGENCIAS 2017 Y 2018.
TERMINACION 31 JULIO 2018,
</t>
        </r>
      </text>
    </comment>
    <comment ref="E9" authorId="1" shapeId="0" xr:uid="{00000000-0006-0000-1000-000009000000}">
      <text>
        <r>
          <rPr>
            <b/>
            <sz val="9"/>
            <color indexed="81"/>
            <rFont val="Tahoma"/>
            <family val="2"/>
          </rPr>
          <t>Army Lubeth Diaz Herrera:</t>
        </r>
        <r>
          <rPr>
            <sz val="9"/>
            <color indexed="81"/>
            <rFont val="Tahoma"/>
            <family val="2"/>
          </rPr>
          <t xml:space="preserve">
RECURSOS NECESARIOS A SOLICITAR POR VIGENCIAS FUTURAS PARA EL 2019,
</t>
        </r>
      </text>
    </comment>
    <comment ref="F23" authorId="1" shapeId="0" xr:uid="{00000000-0006-0000-1000-00000A000000}">
      <text>
        <r>
          <rPr>
            <b/>
            <sz val="9"/>
            <color indexed="81"/>
            <rFont val="Tahoma"/>
            <family val="2"/>
          </rPr>
          <t>Army Lubeth Diaz Herrera:</t>
        </r>
        <r>
          <rPr>
            <sz val="9"/>
            <color indexed="81"/>
            <rFont val="Tahoma"/>
            <family val="2"/>
          </rPr>
          <t xml:space="preserve">
EL VALOR PROYECTADO EN EL PNA DIFIERE DE LOS RECURSOS SOLCITADOS POR NECESIDAES EN LA IMPLEMENTACION DE ESTOS SERVICIOS EN LOS NUEVOS TERMINALES.</t>
        </r>
      </text>
    </comment>
    <comment ref="F25" authorId="1" shapeId="0" xr:uid="{00000000-0006-0000-1000-00000B000000}">
      <text>
        <r>
          <rPr>
            <b/>
            <sz val="9"/>
            <color indexed="81"/>
            <rFont val="Tahoma"/>
            <family val="2"/>
          </rPr>
          <t>Army Lubeth Diaz Herrera:</t>
        </r>
        <r>
          <rPr>
            <sz val="9"/>
            <color indexed="81"/>
            <rFont val="Tahoma"/>
            <family val="2"/>
          </rPr>
          <t xml:space="preserve">
EL VALOR PROYECTADO EN EL PNA DIFIERE DE LOS RECURSOS SOLCITADOS POR NECESIDAES EN LA IMPLEMENTACION DE ESTOS SERVICIOS EN LOS NUEVOS TERMINALES.</t>
        </r>
      </text>
    </comment>
    <comment ref="D29" authorId="1" shapeId="0" xr:uid="{00000000-0006-0000-1000-00000C000000}">
      <text>
        <r>
          <rPr>
            <b/>
            <sz val="9"/>
            <color indexed="81"/>
            <rFont val="Tahoma"/>
            <family val="2"/>
          </rPr>
          <t>Army Lubeth Diaz Herrera:</t>
        </r>
        <r>
          <rPr>
            <sz val="9"/>
            <color indexed="81"/>
            <rFont val="Tahoma"/>
            <family val="2"/>
          </rPr>
          <t xml:space="preserve">
Valor vigencia 2018 incluido ajuste incremento salario minimo.
</t>
        </r>
      </text>
    </comment>
    <comment ref="E29" authorId="1" shapeId="0" xr:uid="{00000000-0006-0000-1000-00000D000000}">
      <text>
        <r>
          <rPr>
            <b/>
            <sz val="9"/>
            <color indexed="81"/>
            <rFont val="Tahoma"/>
            <family val="2"/>
          </rPr>
          <t>Army Lubeth Diaz Herrera:</t>
        </r>
        <r>
          <rPr>
            <sz val="9"/>
            <color indexed="81"/>
            <rFont val="Tahoma"/>
            <family val="2"/>
          </rPr>
          <t xml:space="preserve">
CONTRATO 16000503A-H3-01-02-03-04-05-06, CON VIGENCIAS 2016,2017 Y 2018,
</t>
        </r>
      </text>
    </comment>
    <comment ref="E30" authorId="1" shapeId="0" xr:uid="{00000000-0006-0000-1000-00000E000000}">
      <text>
        <r>
          <rPr>
            <b/>
            <sz val="9"/>
            <color indexed="81"/>
            <rFont val="Tahoma"/>
            <family val="2"/>
          </rPr>
          <t>Army Lubeth Diaz Herrera:</t>
        </r>
        <r>
          <rPr>
            <sz val="9"/>
            <color indexed="81"/>
            <rFont val="Tahoma"/>
            <family val="2"/>
          </rPr>
          <t xml:space="preserve">
Adiciión por 4 meses a partir del 1 de agosto al 30 de noviembre de 2018.
</t>
        </r>
      </text>
    </comment>
    <comment ref="E31" authorId="1" shapeId="0" xr:uid="{00000000-0006-0000-1000-00000F000000}">
      <text>
        <r>
          <rPr>
            <b/>
            <sz val="9"/>
            <color indexed="81"/>
            <rFont val="Tahoma"/>
            <family val="2"/>
          </rPr>
          <t>Army Lubeth Diaz Herrera:</t>
        </r>
        <r>
          <rPr>
            <sz val="9"/>
            <color indexed="81"/>
            <rFont val="Tahoma"/>
            <family val="2"/>
          </rPr>
          <t xml:space="preserve">
Recursos disponibles para inicio de proceso contractual con vigencias futuras 2019 y 2020,
</t>
        </r>
      </text>
    </comment>
    <comment ref="D35" authorId="1" shapeId="0" xr:uid="{00000000-0006-0000-1000-000010000000}">
      <text>
        <r>
          <rPr>
            <b/>
            <sz val="9"/>
            <color indexed="81"/>
            <rFont val="Tahoma"/>
            <family val="2"/>
          </rPr>
          <t>Army Lubeth Diaz Herrera:</t>
        </r>
        <r>
          <rPr>
            <sz val="9"/>
            <color indexed="81"/>
            <rFont val="Tahoma"/>
            <family val="2"/>
          </rPr>
          <t xml:space="preserve">
Valor vigencia 2018 incluida la adicción para la prestación de los servic8ios médicos y auxiliares de enfermeria del aeropuerto de providencia $160,777,376 hasta 31 julio de 2018,
</t>
        </r>
      </text>
    </comment>
    <comment ref="E35" authorId="1" shapeId="0" xr:uid="{00000000-0006-0000-1000-000011000000}">
      <text>
        <r>
          <rPr>
            <b/>
            <sz val="9"/>
            <color indexed="81"/>
            <rFont val="Tahoma"/>
            <family val="2"/>
          </rPr>
          <t>Army Lubeth Diaz Herrera:</t>
        </r>
        <r>
          <rPr>
            <sz val="9"/>
            <color indexed="81"/>
            <rFont val="Tahoma"/>
            <family val="2"/>
          </rPr>
          <t xml:space="preserve">
CONTRATO 1600495-H3-2016. VIGENCIAS 2016,2017,2018
</t>
        </r>
      </text>
    </comment>
    <comment ref="E36" authorId="1" shapeId="0" xr:uid="{00000000-0006-0000-1000-000012000000}">
      <text>
        <r>
          <rPr>
            <b/>
            <sz val="9"/>
            <color indexed="81"/>
            <rFont val="Tahoma"/>
            <family val="2"/>
          </rPr>
          <t>Army Lubeth Diaz Herrera:</t>
        </r>
        <r>
          <rPr>
            <sz val="9"/>
            <color indexed="81"/>
            <rFont val="Tahoma"/>
            <family val="2"/>
          </rPr>
          <t xml:space="preserve">
ADICION AL CONTRA 16000145-H3-2016 HASTA EL 15 DE DICIEMBRE 2018. 
</t>
        </r>
      </text>
    </comment>
    <comment ref="E37" authorId="1" shapeId="0" xr:uid="{00000000-0006-0000-1000-000013000000}">
      <text>
        <r>
          <rPr>
            <b/>
            <sz val="9"/>
            <color indexed="81"/>
            <rFont val="Tahoma"/>
            <family val="2"/>
          </rPr>
          <t>Army Lubeth Diaz Herrera:</t>
        </r>
        <r>
          <rPr>
            <sz val="9"/>
            <color indexed="81"/>
            <rFont val="Tahoma"/>
            <family val="2"/>
          </rPr>
          <t xml:space="preserve">
ADICION AL CONTRA 16000145-H3-2016 HASTA EL 15 DE DICIEMBRE 2018. 
Recursos disponibles para incio de proceso vontractual con vigencias futuras 2019 al 2022,
</t>
        </r>
      </text>
    </comment>
    <comment ref="E42" authorId="1" shapeId="0" xr:uid="{00000000-0006-0000-1000-000014000000}">
      <text>
        <r>
          <rPr>
            <b/>
            <sz val="9"/>
            <color indexed="81"/>
            <rFont val="Tahoma"/>
            <family val="2"/>
          </rPr>
          <t>Army Lubeth Diaz Herrera:</t>
        </r>
        <r>
          <rPr>
            <sz val="9"/>
            <color indexed="81"/>
            <rFont val="Tahoma"/>
            <family val="2"/>
          </rPr>
          <t xml:space="preserve">
CONTRATO No 15000217-OK-2015, VIGENCIAS FUTURAS 2015,2016,2017 Y 2018.
</t>
        </r>
      </text>
    </comment>
    <comment ref="D43" authorId="1" shapeId="0" xr:uid="{00000000-0006-0000-1000-000015000000}">
      <text>
        <r>
          <rPr>
            <b/>
            <sz val="9"/>
            <color indexed="81"/>
            <rFont val="Tahoma"/>
            <family val="2"/>
          </rPr>
          <t>Army Lubeth Diaz Herrera:</t>
        </r>
        <r>
          <rPr>
            <sz val="9"/>
            <color indexed="81"/>
            <rFont val="Tahoma"/>
            <family val="2"/>
          </rPr>
          <t xml:space="preserve">
RECURSOS NECESARIOS PARA ADICION CONTRATO 15000217-OK A PARTIR DEL 1 DE JULIO HASTA EL 22 DICIEMBRE DE 2018,
</t>
        </r>
      </text>
    </comment>
    <comment ref="D44" authorId="1" shapeId="0" xr:uid="{00000000-0006-0000-1000-000016000000}">
      <text>
        <r>
          <rPr>
            <b/>
            <sz val="9"/>
            <color indexed="81"/>
            <rFont val="Tahoma"/>
            <family val="2"/>
          </rPr>
          <t>Army Lubeth Diaz Herrera:</t>
        </r>
        <r>
          <rPr>
            <sz val="9"/>
            <color indexed="81"/>
            <rFont val="Tahoma"/>
            <family val="2"/>
          </rPr>
          <t xml:space="preserve">
RECURSOS NECESARIOS  PARA INICIO DE NUEVO PROCESO Y COMPROMETER VIGENCIAS FUTURAS 2019,2020 Y 2021,
</t>
        </r>
      </text>
    </comment>
    <comment ref="D45" authorId="1" shapeId="0" xr:uid="{00000000-0006-0000-1000-000017000000}">
      <text>
        <r>
          <rPr>
            <b/>
            <sz val="9"/>
            <color indexed="81"/>
            <rFont val="Tahoma"/>
            <family val="2"/>
          </rPr>
          <t>Army Lubeth Diaz Herrera:</t>
        </r>
        <r>
          <rPr>
            <sz val="9"/>
            <color indexed="81"/>
            <rFont val="Tahoma"/>
            <family val="2"/>
          </rPr>
          <t xml:space="preserve">
</t>
        </r>
      </text>
    </comment>
    <comment ref="F45" authorId="1" shapeId="0" xr:uid="{00000000-0006-0000-1000-000018000000}">
      <text>
        <r>
          <rPr>
            <b/>
            <sz val="9"/>
            <color indexed="81"/>
            <rFont val="Tahoma"/>
            <family val="2"/>
          </rPr>
          <t>Army Lubeth Diaz Herrera:</t>
        </r>
        <r>
          <rPr>
            <sz val="9"/>
            <color indexed="81"/>
            <rFont val="Tahoma"/>
            <family val="2"/>
          </rPr>
          <t xml:space="preserve">
EL VALOR REGISTRADO EN EL PNA DIFIERE AL PRESUPUESTO 2018 POR QUE SE GENERARON REQUERIMIENTOS DE LA AUTORIDAD AMBIENTAL DURANTE LA EJECUCION DEL ESTUDIO DE IMPACTO AMBIENTAL.</t>
        </r>
      </text>
    </comment>
    <comment ref="D53" authorId="1" shapeId="0" xr:uid="{00000000-0006-0000-1000-000019000000}">
      <text>
        <r>
          <rPr>
            <b/>
            <sz val="9"/>
            <color indexed="81"/>
            <rFont val="Tahoma"/>
            <family val="2"/>
          </rPr>
          <t>Army Lubeth Diaz Herrera:</t>
        </r>
        <r>
          <rPr>
            <sz val="9"/>
            <color indexed="81"/>
            <rFont val="Tahoma"/>
            <family val="2"/>
          </rPr>
          <t xml:space="preserve">
RECURSOS REGINALIZADOS.</t>
        </r>
      </text>
    </comment>
    <comment ref="E54" authorId="1" shapeId="0" xr:uid="{00000000-0006-0000-1000-00001A000000}">
      <text>
        <r>
          <rPr>
            <b/>
            <sz val="9"/>
            <color indexed="81"/>
            <rFont val="Tahoma"/>
            <family val="2"/>
          </rPr>
          <t>Army Lubeth Diaz Herrera:</t>
        </r>
        <r>
          <rPr>
            <sz val="9"/>
            <color indexed="81"/>
            <rFont val="Tahoma"/>
            <family val="2"/>
          </rPr>
          <t xml:space="preserve">
CONTRATOS No 15000336-OJ y 15000337-OJ-2015 CON VIGENCIAS FUTURAS HASTA EL 30 DE JUNIO DE 2018,
</t>
        </r>
      </text>
    </comment>
    <comment ref="E55" authorId="1" shapeId="0" xr:uid="{00000000-0006-0000-1000-00001B000000}">
      <text>
        <r>
          <rPr>
            <b/>
            <sz val="9"/>
            <color indexed="81"/>
            <rFont val="Tahoma"/>
            <family val="2"/>
          </rPr>
          <t>Army Lubeth Diaz Herrera:</t>
        </r>
        <r>
          <rPr>
            <sz val="9"/>
            <color indexed="81"/>
            <rFont val="Tahoma"/>
            <family val="2"/>
          </rPr>
          <t xml:space="preserve">
RECUROS NECESARIOS PARA ADICIONAR CONTRATOS 1500336-OJ Y 15000337-OJ HASTA 22 DICIEMBRE DE 2018,
</t>
        </r>
      </text>
    </comment>
    <comment ref="D57" authorId="1" shapeId="0" xr:uid="{00000000-0006-0000-1000-00001C000000}">
      <text>
        <r>
          <rPr>
            <b/>
            <sz val="9"/>
            <color indexed="81"/>
            <rFont val="Tahoma"/>
            <family val="2"/>
          </rPr>
          <t>Army Lubeth Diaz Herrera:</t>
        </r>
        <r>
          <rPr>
            <sz val="9"/>
            <color indexed="81"/>
            <rFont val="Tahoma"/>
            <family val="2"/>
          </rPr>
          <t xml:space="preserve">
CONTRATOS No 15000339-ok-2015 y 15000340-OJ-2015 CON VIGENCIAS FUTURAS HASTA JUNIO DE 2018,
</t>
        </r>
      </text>
    </comment>
    <comment ref="D58" authorId="1" shapeId="0" xr:uid="{00000000-0006-0000-1000-00001D000000}">
      <text>
        <r>
          <rPr>
            <b/>
            <sz val="9"/>
            <color indexed="81"/>
            <rFont val="Tahoma"/>
            <family val="2"/>
          </rPr>
          <t>Army Lubeth Diaz Herrera:</t>
        </r>
        <r>
          <rPr>
            <sz val="9"/>
            <color indexed="81"/>
            <rFont val="Tahoma"/>
            <family val="2"/>
          </rPr>
          <t xml:space="preserve">
RECURSOS NECESARIOS PARA ADICIONAR HASTA EL 22 DICIEMBRE DE 2018 LOS CONTRATOS 15000339 OJ Y 15000340-OJ.</t>
        </r>
      </text>
    </comment>
    <comment ref="D59" authorId="1" shapeId="0" xr:uid="{00000000-0006-0000-1000-00001E000000}">
      <text>
        <r>
          <rPr>
            <b/>
            <sz val="9"/>
            <color indexed="81"/>
            <rFont val="Tahoma"/>
            <family val="2"/>
          </rPr>
          <t>Army Lubeth Diaz Herrera:</t>
        </r>
        <r>
          <rPr>
            <sz val="9"/>
            <color indexed="81"/>
            <rFont val="Tahoma"/>
            <family val="2"/>
          </rPr>
          <t xml:space="preserve">
RECURSOS PARA INCIAR EL PROCESO DE CONTRATACION CON VIGENCIAS FUTURAS HASTA EL 22 DE DICIEMBRE DE 2021.</t>
        </r>
      </text>
    </comment>
    <comment ref="B65" authorId="1" shapeId="0" xr:uid="{00000000-0006-0000-1000-00001F000000}">
      <text>
        <r>
          <rPr>
            <b/>
            <sz val="9"/>
            <color indexed="81"/>
            <rFont val="Tahoma"/>
            <family val="2"/>
          </rPr>
          <t>Army Lubeth Diaz Herrera:</t>
        </r>
        <r>
          <rPr>
            <sz val="9"/>
            <color indexed="81"/>
            <rFont val="Tahoma"/>
            <family val="2"/>
          </rPr>
          <t xml:space="preserve">
RECURSOS ASIGNADOS A LAS REGIONALRES 
</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A5" authorId="0" shapeId="0" xr:uid="{00000000-0006-0000-1100-000001000000}">
      <text>
        <r>
          <rPr>
            <sz val="9"/>
            <color indexed="81"/>
            <rFont val="Tahoma"/>
            <family val="2"/>
          </rPr>
          <t xml:space="preserve">FALTA CODIGO PRESUPUESTAL
</t>
        </r>
      </text>
    </comment>
    <comment ref="D5" authorId="0" shapeId="0" xr:uid="{00000000-0006-0000-1100-000002000000}">
      <text>
        <r>
          <rPr>
            <b/>
            <sz val="9"/>
            <color indexed="81"/>
            <rFont val="Tahoma"/>
            <family val="2"/>
          </rPr>
          <t>VALORES DEDEN SER IGUALES AL DECRETO</t>
        </r>
        <r>
          <rPr>
            <sz val="9"/>
            <color indexed="81"/>
            <rFont val="Tahoma"/>
            <family val="2"/>
          </rPr>
          <t xml:space="preserve">
</t>
        </r>
      </text>
    </comment>
    <comment ref="E5" authorId="0" shapeId="0" xr:uid="{00000000-0006-0000-1100-000003000000}">
      <text>
        <r>
          <rPr>
            <b/>
            <sz val="9"/>
            <color indexed="81"/>
            <rFont val="Tahoma"/>
            <family val="2"/>
          </rPr>
          <t>IGUALMENTE SE PUEDE MENCIONAR SI VIENE EN EJECUCION POR MECANISMO DE VF.</t>
        </r>
        <r>
          <rPr>
            <sz val="9"/>
            <color indexed="81"/>
            <rFont val="Tahoma"/>
            <family val="2"/>
          </rPr>
          <t xml:space="preserve">
</t>
        </r>
      </text>
    </comment>
    <comment ref="F5" authorId="0" shapeId="0" xr:uid="{00000000-0006-0000-1100-000004000000}">
      <text>
        <r>
          <rPr>
            <b/>
            <sz val="9"/>
            <color indexed="81"/>
            <rFont val="Tahoma"/>
            <family val="2"/>
          </rPr>
          <t>821</t>
        </r>
        <r>
          <rPr>
            <sz val="9"/>
            <color indexed="81"/>
            <rFont val="Tahoma"/>
            <family val="2"/>
          </rPr>
          <t xml:space="preserve">
</t>
        </r>
      </text>
    </comment>
    <comment ref="F7" authorId="0" shapeId="0" xr:uid="{00000000-0006-0000-1100-000005000000}">
      <text>
        <r>
          <rPr>
            <b/>
            <sz val="9"/>
            <color indexed="81"/>
            <rFont val="Tahoma"/>
            <family val="2"/>
          </rPr>
          <t>Cenaida Jerez Ruiz:</t>
        </r>
        <r>
          <rPr>
            <sz val="9"/>
            <color indexed="81"/>
            <rFont val="Tahoma"/>
            <family val="2"/>
          </rPr>
          <t>EN EL PNA INVERSIONES NO SE ENCUENTRA CONTEMPLADO</t>
        </r>
      </text>
    </comment>
    <comment ref="I7" authorId="0" shapeId="0" xr:uid="{00000000-0006-0000-1100-000006000000}">
      <text>
        <r>
          <rPr>
            <b/>
            <sz val="9"/>
            <color indexed="81"/>
            <rFont val="Tahoma"/>
            <family val="2"/>
          </rPr>
          <t>MUY TARDE</t>
        </r>
        <r>
          <rPr>
            <sz val="9"/>
            <color indexed="81"/>
            <rFont val="Tahoma"/>
            <family val="2"/>
          </rPr>
          <t xml:space="preserve">
</t>
        </r>
      </text>
    </comment>
    <comment ref="J7" authorId="0" shapeId="0" xr:uid="{00000000-0006-0000-1100-000007000000}">
      <text>
        <r>
          <rPr>
            <b/>
            <sz val="9"/>
            <color indexed="81"/>
            <rFont val="Tahoma"/>
            <family val="2"/>
          </rPr>
          <t>EN EL PPA EN FECHA ESTIMADA DE INICIO DE PROCESO DE SELECCIÓN TIENE ABRIL (DEBE GUARDAR CONSISTENCIA CON LA DEL CRONOGRAMA)</t>
        </r>
        <r>
          <rPr>
            <sz val="9"/>
            <color indexed="81"/>
            <rFont val="Tahoma"/>
            <family val="2"/>
          </rPr>
          <t xml:space="preserve">
</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Cenaida Jerez Ruiz</author>
    <author>Army Lubeth Diaz Herrera</author>
    <author>Jose Armando Peña Silva</author>
  </authors>
  <commentList>
    <comment ref="A5" authorId="0" shapeId="0" xr:uid="{00000000-0006-0000-1200-000001000000}">
      <text>
        <r>
          <rPr>
            <sz val="9"/>
            <color indexed="81"/>
            <rFont val="Tahoma"/>
            <family val="2"/>
          </rPr>
          <t xml:space="preserve">FALTA CODIGO PRESUPUESTAL
</t>
        </r>
      </text>
    </comment>
    <comment ref="D5" authorId="0" shapeId="0" xr:uid="{00000000-0006-0000-1200-000002000000}">
      <text>
        <r>
          <rPr>
            <b/>
            <sz val="9"/>
            <color indexed="81"/>
            <rFont val="Tahoma"/>
            <family val="2"/>
          </rPr>
          <t>VALORES DEDEN SER IGUALES AL DECRETO</t>
        </r>
        <r>
          <rPr>
            <sz val="9"/>
            <color indexed="81"/>
            <rFont val="Tahoma"/>
            <family val="2"/>
          </rPr>
          <t xml:space="preserve">
</t>
        </r>
      </text>
    </comment>
    <comment ref="E5" authorId="0" shapeId="0" xr:uid="{00000000-0006-0000-1200-000003000000}">
      <text>
        <r>
          <rPr>
            <b/>
            <sz val="9"/>
            <color indexed="81"/>
            <rFont val="Tahoma"/>
            <family val="2"/>
          </rPr>
          <t>IGUALMENTE SE PUEDE MENCIONAR SI VIENE EN EJECUCION POR MECANISMO DE VF.</t>
        </r>
        <r>
          <rPr>
            <sz val="9"/>
            <color indexed="81"/>
            <rFont val="Tahoma"/>
            <family val="2"/>
          </rPr>
          <t xml:space="preserve">
</t>
        </r>
      </text>
    </comment>
    <comment ref="F5" authorId="0" shapeId="0" xr:uid="{00000000-0006-0000-1200-000004000000}">
      <text>
        <r>
          <rPr>
            <b/>
            <sz val="9"/>
            <color indexed="81"/>
            <rFont val="Tahoma"/>
            <family val="2"/>
          </rPr>
          <t>821</t>
        </r>
        <r>
          <rPr>
            <sz val="9"/>
            <color indexed="81"/>
            <rFont val="Tahoma"/>
            <family val="2"/>
          </rPr>
          <t xml:space="preserve">
</t>
        </r>
      </text>
    </comment>
    <comment ref="F7" authorId="0" shapeId="0" xr:uid="{00000000-0006-0000-1200-000005000000}">
      <text>
        <r>
          <rPr>
            <b/>
            <sz val="9"/>
            <color indexed="81"/>
            <rFont val="Tahoma"/>
            <family val="2"/>
          </rPr>
          <t>Cenaida Jerez Ruiz:</t>
        </r>
        <r>
          <rPr>
            <sz val="9"/>
            <color indexed="81"/>
            <rFont val="Tahoma"/>
            <family val="2"/>
          </rPr>
          <t>EN EL PNA INVERSIONES NO SE ENCUENTRA CONTEMPLADO</t>
        </r>
      </text>
    </comment>
    <comment ref="I7" authorId="0" shapeId="0" xr:uid="{00000000-0006-0000-1200-000006000000}">
      <text>
        <r>
          <rPr>
            <b/>
            <sz val="9"/>
            <color indexed="81"/>
            <rFont val="Tahoma"/>
            <family val="2"/>
          </rPr>
          <t>MUY TARDE</t>
        </r>
        <r>
          <rPr>
            <sz val="9"/>
            <color indexed="81"/>
            <rFont val="Tahoma"/>
            <family val="2"/>
          </rPr>
          <t xml:space="preserve">
</t>
        </r>
      </text>
    </comment>
    <comment ref="J7" authorId="0" shapeId="0" xr:uid="{00000000-0006-0000-1200-000007000000}">
      <text>
        <r>
          <rPr>
            <b/>
            <sz val="9"/>
            <color indexed="81"/>
            <rFont val="Tahoma"/>
            <family val="2"/>
          </rPr>
          <t>EN EL PPA EN FECHA ESTIMADA DE INICIO DE PROCESO DE SELECCIÓN TIENE ABRIL (DEBE GUARDAR CONSISTENCIA CON LA DEL CRONOGRAMA)</t>
        </r>
        <r>
          <rPr>
            <sz val="9"/>
            <color indexed="81"/>
            <rFont val="Tahoma"/>
            <family val="2"/>
          </rPr>
          <t xml:space="preserve">
</t>
        </r>
      </text>
    </comment>
    <comment ref="F9" authorId="1" shapeId="0" xr:uid="{00000000-0006-0000-1200-000008000000}">
      <text>
        <r>
          <rPr>
            <b/>
            <sz val="9"/>
            <color indexed="81"/>
            <rFont val="Tahoma"/>
            <family val="2"/>
          </rPr>
          <t>Army Lubeth Diaz Herrera:</t>
        </r>
        <r>
          <rPr>
            <sz val="9"/>
            <color indexed="81"/>
            <rFont val="Tahoma"/>
            <family val="2"/>
          </rPr>
          <t xml:space="preserve">
EL VALOR PROYECTADO EN EL PNA DIFIERE DE LOS RECURSOS SOLCITADOS POR NECESIDAES EN LA IMPLEMENTACION DE ESTOS SERVICIOS EN LOS NUEVOS TERMINALES.</t>
        </r>
      </text>
    </comment>
    <comment ref="F12" authorId="1" shapeId="0" xr:uid="{00000000-0006-0000-1200-000009000000}">
      <text>
        <r>
          <rPr>
            <b/>
            <sz val="9"/>
            <color indexed="81"/>
            <rFont val="Tahoma"/>
            <family val="2"/>
          </rPr>
          <t>Army Lubeth Diaz Herrera:</t>
        </r>
        <r>
          <rPr>
            <sz val="9"/>
            <color indexed="81"/>
            <rFont val="Tahoma"/>
            <family val="2"/>
          </rPr>
          <t xml:space="preserve">
EL VALOR PROYECTADO EN EL PNA DIFIERE DE LOS RECURSOS SOLCITADOS POR NECESIDAES EN LA IMPLEMENTACION DE ESTOS SERVICIOS EN LOS NUEVOS TERMINALES.</t>
        </r>
      </text>
    </comment>
    <comment ref="D17" authorId="1" shapeId="0" xr:uid="{00000000-0006-0000-1200-00000A000000}">
      <text>
        <r>
          <rPr>
            <b/>
            <sz val="9"/>
            <color indexed="81"/>
            <rFont val="Tahoma"/>
            <family val="2"/>
          </rPr>
          <t>Army Lubeth Diaz Herrera:</t>
        </r>
        <r>
          <rPr>
            <sz val="9"/>
            <color indexed="81"/>
            <rFont val="Tahoma"/>
            <family val="2"/>
          </rPr>
          <t xml:space="preserve">
Valor vigencia 2018 incluido ajuste incremento salario minimo.
</t>
        </r>
      </text>
    </comment>
    <comment ref="E17" authorId="1" shapeId="0" xr:uid="{00000000-0006-0000-1200-00000B000000}">
      <text>
        <r>
          <rPr>
            <b/>
            <sz val="9"/>
            <color indexed="81"/>
            <rFont val="Tahoma"/>
            <family val="2"/>
          </rPr>
          <t>Army Lubeth Diaz Herrera:</t>
        </r>
        <r>
          <rPr>
            <sz val="9"/>
            <color indexed="81"/>
            <rFont val="Tahoma"/>
            <family val="2"/>
          </rPr>
          <t xml:space="preserve">
CONTRATO 16000503A-H3-01-02-03-04-05-06, CON VIGENCIAS 2016,2017 Y 2018,
</t>
        </r>
      </text>
    </comment>
    <comment ref="E18" authorId="1" shapeId="0" xr:uid="{00000000-0006-0000-1200-00000C000000}">
      <text>
        <r>
          <rPr>
            <b/>
            <sz val="9"/>
            <color indexed="81"/>
            <rFont val="Tahoma"/>
            <family val="2"/>
          </rPr>
          <t>Army Lubeth Diaz Herrera:</t>
        </r>
        <r>
          <rPr>
            <sz val="9"/>
            <color indexed="81"/>
            <rFont val="Tahoma"/>
            <family val="2"/>
          </rPr>
          <t xml:space="preserve">
Adiciión por 4 meses a partir del 1 de agosto al 30 de noviembre de 2018.
</t>
        </r>
      </text>
    </comment>
    <comment ref="E19" authorId="1" shapeId="0" xr:uid="{00000000-0006-0000-1200-00000D000000}">
      <text>
        <r>
          <rPr>
            <b/>
            <sz val="9"/>
            <color indexed="81"/>
            <rFont val="Tahoma"/>
            <family val="2"/>
          </rPr>
          <t>Army Lubeth Diaz Herrera:</t>
        </r>
        <r>
          <rPr>
            <sz val="9"/>
            <color indexed="81"/>
            <rFont val="Tahoma"/>
            <family val="2"/>
          </rPr>
          <t xml:space="preserve">
Recursos disponibles para inicio de proceso contractual con vigencias futuras 2019 y 2020,
</t>
        </r>
      </text>
    </comment>
    <comment ref="E24" authorId="1" shapeId="0" xr:uid="{00000000-0006-0000-1200-00000E000000}">
      <text>
        <r>
          <rPr>
            <b/>
            <sz val="9"/>
            <color indexed="81"/>
            <rFont val="Tahoma"/>
            <family val="2"/>
          </rPr>
          <t>Army Lubeth Diaz Herrera:</t>
        </r>
        <r>
          <rPr>
            <sz val="9"/>
            <color indexed="81"/>
            <rFont val="Tahoma"/>
            <family val="2"/>
          </rPr>
          <t xml:space="preserve">
Contrato 17001175-H3-2017 VIGENCIAS 2017 Y 2018.
TERMINACION 31 JULIO 2018,
</t>
        </r>
      </text>
    </comment>
    <comment ref="E25" authorId="1" shapeId="0" xr:uid="{00000000-0006-0000-1200-00000F000000}">
      <text>
        <r>
          <rPr>
            <b/>
            <sz val="9"/>
            <color indexed="81"/>
            <rFont val="Tahoma"/>
            <family val="2"/>
          </rPr>
          <t>Army Lubeth Diaz Herrera:</t>
        </r>
        <r>
          <rPr>
            <sz val="9"/>
            <color indexed="81"/>
            <rFont val="Tahoma"/>
            <family val="2"/>
          </rPr>
          <t xml:space="preserve">
RECURSOS NECESARIOS A SOLICITAR POR VIGENCIAS FUTURAS PARA EL 2019,
</t>
        </r>
      </text>
    </comment>
    <comment ref="E50" authorId="1" shapeId="0" xr:uid="{00000000-0006-0000-1200-000010000000}">
      <text>
        <r>
          <rPr>
            <b/>
            <sz val="9"/>
            <color indexed="81"/>
            <rFont val="Tahoma"/>
            <family val="2"/>
          </rPr>
          <t>Army Lubeth Diaz Herrera:</t>
        </r>
        <r>
          <rPr>
            <sz val="9"/>
            <color indexed="81"/>
            <rFont val="Tahoma"/>
            <family val="2"/>
          </rPr>
          <t xml:space="preserve">
CONTRATO No 15000217-OK-2015, VIGENCIAS FUTURAS 2015,2016,2017 Y 2018.
</t>
        </r>
      </text>
    </comment>
    <comment ref="D51" authorId="1" shapeId="0" xr:uid="{00000000-0006-0000-1200-000011000000}">
      <text>
        <r>
          <rPr>
            <b/>
            <sz val="9"/>
            <color indexed="81"/>
            <rFont val="Tahoma"/>
            <family val="2"/>
          </rPr>
          <t>Army Lubeth Diaz Herrera:</t>
        </r>
        <r>
          <rPr>
            <sz val="9"/>
            <color indexed="81"/>
            <rFont val="Tahoma"/>
            <family val="2"/>
          </rPr>
          <t xml:space="preserve">
RECURSOS NECESARIOS PARA ADICION CONTRATO 15000217-OK A PARTIR DEL 1 DE JULIO HASTA EL 22 DICIEMBRE DE 2018,
</t>
        </r>
      </text>
    </comment>
    <comment ref="B64" authorId="1" shapeId="0" xr:uid="{00000000-0006-0000-1200-000012000000}">
      <text>
        <r>
          <rPr>
            <b/>
            <sz val="9"/>
            <color indexed="81"/>
            <rFont val="Tahoma"/>
            <family val="2"/>
          </rPr>
          <t>Army Lubeth Diaz Herrera:</t>
        </r>
        <r>
          <rPr>
            <sz val="9"/>
            <color indexed="81"/>
            <rFont val="Tahoma"/>
            <family val="2"/>
          </rPr>
          <t xml:space="preserve">
RECURSOS ASIGNADOS A REGIONALES AERONAUTICAS.
</t>
        </r>
      </text>
    </comment>
    <comment ref="D68" authorId="1" shapeId="0" xr:uid="{00000000-0006-0000-1200-000013000000}">
      <text>
        <r>
          <rPr>
            <b/>
            <sz val="9"/>
            <color indexed="81"/>
            <rFont val="Tahoma"/>
            <family val="2"/>
          </rPr>
          <t>Army Lubeth Diaz Herrera:</t>
        </r>
        <r>
          <rPr>
            <sz val="9"/>
            <color indexed="81"/>
            <rFont val="Tahoma"/>
            <family val="2"/>
          </rPr>
          <t xml:space="preserve">
CONTRATOS No 15000339-ok-2015 y 15000340-OJ-2015 CON VIGENCIAS FUTURAS HASTA JUNIO DE 2018,
</t>
        </r>
      </text>
    </comment>
    <comment ref="E68" authorId="2" shapeId="0" xr:uid="{00000000-0006-0000-1200-000014000000}">
      <text>
        <r>
          <rPr>
            <b/>
            <sz val="9"/>
            <color indexed="81"/>
            <rFont val="Tahoma"/>
            <family val="2"/>
          </rPr>
          <t>Jose Armando Peña Silva: VALOR  PAGADO A DIC /17 $10,099,574,312</t>
        </r>
        <r>
          <rPr>
            <sz val="9"/>
            <color indexed="81"/>
            <rFont val="Tahoma"/>
            <family val="2"/>
          </rPr>
          <t xml:space="preserve">
</t>
        </r>
      </text>
    </comment>
    <comment ref="D69" authorId="2" shapeId="0" xr:uid="{00000000-0006-0000-1200-000015000000}">
      <text>
        <r>
          <rPr>
            <b/>
            <sz val="9"/>
            <color indexed="81"/>
            <rFont val="Tahoma"/>
            <family val="2"/>
          </rPr>
          <t>Jose Armando Peña Silva:</t>
        </r>
        <r>
          <rPr>
            <sz val="9"/>
            <color indexed="81"/>
            <rFont val="Tahoma"/>
            <family val="2"/>
          </rPr>
          <t xml:space="preserve">
ADICION CONTRATOS</t>
        </r>
      </text>
    </comment>
    <comment ref="B84" authorId="1" shapeId="0" xr:uid="{00000000-0006-0000-1200-000016000000}">
      <text>
        <r>
          <rPr>
            <b/>
            <sz val="9"/>
            <color indexed="81"/>
            <rFont val="Tahoma"/>
            <family val="2"/>
          </rPr>
          <t>Army Lubeth Diaz Herrera:</t>
        </r>
        <r>
          <rPr>
            <sz val="9"/>
            <color indexed="81"/>
            <rFont val="Tahoma"/>
            <family val="2"/>
          </rPr>
          <t xml:space="preserve">
RECURSOS ASIGNADOS A LAS REGIONALRES 
</t>
        </r>
      </text>
    </comment>
    <comment ref="E102" authorId="1" shapeId="0" xr:uid="{00000000-0006-0000-1200-000017000000}">
      <text>
        <r>
          <rPr>
            <b/>
            <sz val="9"/>
            <color indexed="81"/>
            <rFont val="Tahoma"/>
            <family val="2"/>
          </rPr>
          <t>Army Lubeth Diaz Herrera:</t>
        </r>
        <r>
          <rPr>
            <sz val="9"/>
            <color indexed="81"/>
            <rFont val="Tahoma"/>
            <family val="2"/>
          </rPr>
          <t xml:space="preserve">
CONTRATOS No 15000336-OJ y 15000337-OJ-2015 CON VIGENCIAS FUTURAS HASTA EL 30 DE JULIO DE 2018,
4,944.979,719 PAGOA DIC /17</t>
        </r>
      </text>
    </comment>
    <comment ref="D109" authorId="1" shapeId="0" xr:uid="{00000000-0006-0000-1200-000018000000}">
      <text>
        <r>
          <rPr>
            <b/>
            <sz val="9"/>
            <color indexed="81"/>
            <rFont val="Tahoma"/>
            <family val="2"/>
          </rPr>
          <t>Army Lubeth Diaz Herrera:</t>
        </r>
        <r>
          <rPr>
            <sz val="9"/>
            <color indexed="81"/>
            <rFont val="Tahoma"/>
            <family val="2"/>
          </rPr>
          <t xml:space="preserve">
Valor vigencia 2018 incluida la adicción para la prestación de los servic8ios médicos y auxiliares de enfermeria del aeropuerto de providencia $160,777,376 hasta 31 julio de 2018,
</t>
        </r>
      </text>
    </comment>
    <comment ref="E109" authorId="1" shapeId="0" xr:uid="{00000000-0006-0000-1200-000019000000}">
      <text>
        <r>
          <rPr>
            <b/>
            <sz val="9"/>
            <color indexed="81"/>
            <rFont val="Tahoma"/>
            <family val="2"/>
          </rPr>
          <t>Army Lubeth Diaz Herrera:</t>
        </r>
        <r>
          <rPr>
            <sz val="9"/>
            <color indexed="81"/>
            <rFont val="Tahoma"/>
            <family val="2"/>
          </rPr>
          <t xml:space="preserve">
CONTRATO 1600495-H3-2016. VIGENCIAS 2016,2017,2018
</t>
        </r>
      </text>
    </comment>
    <comment ref="E110" authorId="1" shapeId="0" xr:uid="{00000000-0006-0000-1200-00001A000000}">
      <text>
        <r>
          <rPr>
            <b/>
            <sz val="9"/>
            <color indexed="81"/>
            <rFont val="Tahoma"/>
            <family val="2"/>
          </rPr>
          <t>Army Lubeth Diaz Herrera:</t>
        </r>
        <r>
          <rPr>
            <sz val="9"/>
            <color indexed="81"/>
            <rFont val="Tahoma"/>
            <family val="2"/>
          </rPr>
          <t xml:space="preserve">
ADICION AL CONTRA 16000145-H3-2016 HASTA EL 15 DE DICIEMBRE 2018. 
</t>
        </r>
      </text>
    </comment>
    <comment ref="E111" authorId="1" shapeId="0" xr:uid="{00000000-0006-0000-1200-00001B000000}">
      <text>
        <r>
          <rPr>
            <sz val="9"/>
            <color indexed="81"/>
            <rFont val="Tahoma"/>
            <family val="2"/>
          </rPr>
          <t xml:space="preserve">
Recursos disponibles para incio de proceso vontractual con vigencias futuras 2019 al 2022,
</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13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Cenaida Jerez Ruiz</author>
    <author>Andrea Maribel Roa Buitrago</author>
  </authors>
  <commentList>
    <comment ref="F5" authorId="0" shapeId="0" xr:uid="{00000000-0006-0000-1400-000001000000}">
      <text>
        <r>
          <rPr>
            <b/>
            <sz val="9"/>
            <color indexed="81"/>
            <rFont val="Tahoma"/>
            <family val="2"/>
          </rPr>
          <t>IGUALMENTE SE PUEDE MENCIONAR SI VIENE EN EJECUCION POR MECANISMO DE VF.</t>
        </r>
        <r>
          <rPr>
            <sz val="9"/>
            <color indexed="81"/>
            <rFont val="Tahoma"/>
            <family val="2"/>
          </rPr>
          <t xml:space="preserve">
</t>
        </r>
      </text>
    </comment>
    <comment ref="C33" authorId="1" shapeId="0" xr:uid="{00000000-0006-0000-1400-000002000000}">
      <text>
        <r>
          <rPr>
            <b/>
            <sz val="9"/>
            <color indexed="81"/>
            <rFont val="Tahoma"/>
            <family val="2"/>
          </rPr>
          <t>Nuevo 07/02/2018</t>
        </r>
        <r>
          <rPr>
            <sz val="9"/>
            <color indexed="81"/>
            <rFont val="Tahoma"/>
            <family val="2"/>
          </rPr>
          <t xml:space="preserve">
</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Cenaida Jerez Ruiz</author>
    <author>Emilia</author>
  </authors>
  <commentList>
    <comment ref="D5" authorId="0" shapeId="0" xr:uid="{00000000-0006-0000-1500-000001000000}">
      <text>
        <r>
          <rPr>
            <b/>
            <sz val="9"/>
            <color indexed="81"/>
            <rFont val="Tahoma"/>
            <family val="2"/>
          </rPr>
          <t>Cenaida Jerez Ruiz:</t>
        </r>
        <r>
          <rPr>
            <sz val="9"/>
            <color indexed="81"/>
            <rFont val="Tahoma"/>
            <family val="2"/>
          </rPr>
          <t>VALORES DEBEN COINCIDIR CON LOS DEL DECRETO.</t>
        </r>
      </text>
    </comment>
    <comment ref="E5" authorId="0" shapeId="0" xr:uid="{00000000-0006-0000-1500-000002000000}">
      <text>
        <r>
          <rPr>
            <b/>
            <sz val="9"/>
            <color indexed="81"/>
            <rFont val="Tahoma"/>
            <family val="2"/>
          </rPr>
          <t>IGUALMENTE SE PUEDE MENCIONAR SI VIENE EN EJECUCION POR MECANISMO DE VF.</t>
        </r>
        <r>
          <rPr>
            <sz val="9"/>
            <color indexed="81"/>
            <rFont val="Tahoma"/>
            <family val="2"/>
          </rPr>
          <t xml:space="preserve">
</t>
        </r>
      </text>
    </comment>
    <comment ref="J24" authorId="1" shapeId="0" xr:uid="{00000000-0006-0000-1500-000003000000}">
      <text>
        <r>
          <rPr>
            <b/>
            <sz val="9"/>
            <color indexed="81"/>
            <rFont val="Tahoma"/>
            <family val="2"/>
          </rPr>
          <t>PAA ENERO</t>
        </r>
        <r>
          <rPr>
            <sz val="9"/>
            <color indexed="81"/>
            <rFont val="Tahoma"/>
            <family val="2"/>
          </rPr>
          <t xml:space="preserve">
</t>
        </r>
      </text>
    </comment>
    <comment ref="J41" authorId="1" shapeId="0" xr:uid="{00000000-0006-0000-1500-000004000000}">
      <text>
        <r>
          <rPr>
            <b/>
            <sz val="9"/>
            <color indexed="81"/>
            <rFont val="Tahoma"/>
            <family val="2"/>
          </rPr>
          <t>FEB EN EL PAA</t>
        </r>
        <r>
          <rPr>
            <sz val="9"/>
            <color indexed="81"/>
            <rFont val="Tahoma"/>
            <family val="2"/>
          </rPr>
          <t xml:space="preserve">
</t>
        </r>
      </text>
    </comment>
    <comment ref="J42" authorId="1" shapeId="0" xr:uid="{00000000-0006-0000-1500-000005000000}">
      <text>
        <r>
          <rPr>
            <b/>
            <sz val="9"/>
            <color indexed="81"/>
            <rFont val="Tahoma"/>
            <family val="2"/>
          </rPr>
          <t>FEBRERO EN EL PAA</t>
        </r>
        <r>
          <rPr>
            <sz val="9"/>
            <color indexed="81"/>
            <rFont val="Tahoma"/>
            <family val="2"/>
          </rPr>
          <t xml:space="preserve">
</t>
        </r>
      </text>
    </comment>
    <comment ref="C52" authorId="0" shapeId="0" xr:uid="{00000000-0006-0000-1500-000006000000}">
      <text>
        <r>
          <rPr>
            <b/>
            <sz val="9"/>
            <color indexed="81"/>
            <rFont val="Tahoma"/>
            <family val="2"/>
          </rPr>
          <t>en que parte estará y su cobertura</t>
        </r>
        <r>
          <rPr>
            <sz val="9"/>
            <color indexed="81"/>
            <rFont val="Tahoma"/>
            <family val="2"/>
          </rPr>
          <t xml:space="preserve">
</t>
        </r>
      </text>
    </comment>
    <comment ref="H52" authorId="0" shapeId="0" xr:uid="{00000000-0006-0000-1500-000007000000}">
      <text>
        <r>
          <rPr>
            <b/>
            <sz val="9"/>
            <color indexed="81"/>
            <rFont val="Tahoma"/>
            <family val="2"/>
          </rPr>
          <t>DEBE REVISAR SI FORMA PARTE DE LA META DEL PEI  "CUMPLIMIENTO METAS DEL PNA"  SI NO COMO SERIA LA MEDICION, ATRAVES DE QUE INDICADOR .</t>
        </r>
        <r>
          <rPr>
            <sz val="9"/>
            <color indexed="81"/>
            <rFont val="Tahoma"/>
            <family val="2"/>
          </rPr>
          <t xml:space="preserve">
</t>
        </r>
      </text>
    </comment>
    <comment ref="J52" authorId="0" shapeId="0" xr:uid="{00000000-0006-0000-1500-000008000000}">
      <text>
        <r>
          <rPr>
            <sz val="9"/>
            <color indexed="81"/>
            <rFont val="Tahoma"/>
            <family val="2"/>
          </rPr>
          <t xml:space="preserve">PAA ESTA CON FECHA ESTIMADA DE INICIO DE PROCESO DE SELECCIÓN MES ENERO (DEBE GUARDAR COHERENCIA CON ESTE CRONOGRAMA)
</t>
        </r>
      </text>
    </comment>
    <comment ref="D54" authorId="1" shapeId="0" xr:uid="{00000000-0006-0000-1500-000009000000}">
      <text>
        <r>
          <rPr>
            <b/>
            <sz val="9"/>
            <color indexed="81"/>
            <rFont val="Tahoma"/>
            <family val="2"/>
          </rPr>
          <t>PAA POR $1,200</t>
        </r>
        <r>
          <rPr>
            <sz val="9"/>
            <color indexed="81"/>
            <rFont val="Tahoma"/>
            <family val="2"/>
          </rPr>
          <t xml:space="preserve">
</t>
        </r>
      </text>
    </comment>
    <comment ref="D60" authorId="1" shapeId="0" xr:uid="{00000000-0006-0000-1500-00000A000000}">
      <text>
        <r>
          <rPr>
            <b/>
            <sz val="9"/>
            <color indexed="81"/>
            <rFont val="Tahoma"/>
            <family val="2"/>
          </rPr>
          <t>PAA POR MENOR VALOR $800</t>
        </r>
        <r>
          <rPr>
            <sz val="9"/>
            <color indexed="81"/>
            <rFont val="Tahoma"/>
            <family val="2"/>
          </rPr>
          <t xml:space="preserve">
</t>
        </r>
      </text>
    </comment>
    <comment ref="J89" authorId="1" shapeId="0" xr:uid="{00000000-0006-0000-1500-00000B000000}">
      <text>
        <r>
          <rPr>
            <b/>
            <sz val="9"/>
            <color indexed="81"/>
            <rFont val="Tahoma"/>
            <family val="2"/>
          </rPr>
          <t>Emilia:</t>
        </r>
        <r>
          <rPr>
            <sz val="9"/>
            <color indexed="81"/>
            <rFont val="Tahoma"/>
            <family val="2"/>
          </rPr>
          <t>PAA FEB</t>
        </r>
      </text>
    </comment>
    <comment ref="D95" authorId="1" shapeId="0" xr:uid="{00000000-0006-0000-1500-00000C000000}">
      <text>
        <r>
          <rPr>
            <b/>
            <sz val="9"/>
            <color indexed="81"/>
            <rFont val="Tahoma"/>
            <family val="2"/>
          </rPr>
          <t>PAA $800</t>
        </r>
        <r>
          <rPr>
            <sz val="9"/>
            <color indexed="81"/>
            <rFont val="Tahoma"/>
            <family val="2"/>
          </rPr>
          <t xml:space="preserve">
</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Cenaida Jerez Ruiz</author>
    <author>Army Lubeth Diaz Herrera</author>
    <author>Jose Armando Peña Silva</author>
  </authors>
  <commentList>
    <comment ref="A5" authorId="0" shapeId="0" xr:uid="{00000000-0006-0000-1600-000001000000}">
      <text>
        <r>
          <rPr>
            <sz val="9"/>
            <color indexed="81"/>
            <rFont val="Tahoma"/>
            <family val="2"/>
          </rPr>
          <t xml:space="preserve">FALTA CODIGO PRESUPUESTAL
</t>
        </r>
      </text>
    </comment>
    <comment ref="D5" authorId="0" shapeId="0" xr:uid="{00000000-0006-0000-1600-000002000000}">
      <text>
        <r>
          <rPr>
            <b/>
            <sz val="9"/>
            <color indexed="81"/>
            <rFont val="Tahoma"/>
            <family val="2"/>
          </rPr>
          <t>VALORES DEDEN SER IGUALES AL DECRETO</t>
        </r>
        <r>
          <rPr>
            <sz val="9"/>
            <color indexed="81"/>
            <rFont val="Tahoma"/>
            <family val="2"/>
          </rPr>
          <t xml:space="preserve">
</t>
        </r>
      </text>
    </comment>
    <comment ref="E5" authorId="0" shapeId="0" xr:uid="{00000000-0006-0000-1600-000003000000}">
      <text>
        <r>
          <rPr>
            <b/>
            <sz val="9"/>
            <color indexed="81"/>
            <rFont val="Tahoma"/>
            <family val="2"/>
          </rPr>
          <t>IGUALMENTE SE PUEDE MENCIONAR SI VIENE EN EJECUCION POR MECANISMO DE VF.</t>
        </r>
        <r>
          <rPr>
            <sz val="9"/>
            <color indexed="81"/>
            <rFont val="Tahoma"/>
            <family val="2"/>
          </rPr>
          <t xml:space="preserve">
</t>
        </r>
      </text>
    </comment>
    <comment ref="F5" authorId="0" shapeId="0" xr:uid="{00000000-0006-0000-1600-000004000000}">
      <text>
        <r>
          <rPr>
            <b/>
            <sz val="9"/>
            <color indexed="81"/>
            <rFont val="Tahoma"/>
            <family val="2"/>
          </rPr>
          <t>821</t>
        </r>
        <r>
          <rPr>
            <sz val="9"/>
            <color indexed="81"/>
            <rFont val="Tahoma"/>
            <family val="2"/>
          </rPr>
          <t xml:space="preserve">
</t>
        </r>
      </text>
    </comment>
    <comment ref="F7" authorId="0" shapeId="0" xr:uid="{00000000-0006-0000-1600-000005000000}">
      <text>
        <r>
          <rPr>
            <b/>
            <sz val="9"/>
            <color indexed="81"/>
            <rFont val="Tahoma"/>
            <family val="2"/>
          </rPr>
          <t>Cenaida Jerez Ruiz:</t>
        </r>
        <r>
          <rPr>
            <sz val="9"/>
            <color indexed="81"/>
            <rFont val="Tahoma"/>
            <family val="2"/>
          </rPr>
          <t>EN EL PNA INVERSIONES NO SE ENCUENTRA CONTEMPLADO</t>
        </r>
      </text>
    </comment>
    <comment ref="I7" authorId="0" shapeId="0" xr:uid="{00000000-0006-0000-1600-000006000000}">
      <text>
        <r>
          <rPr>
            <b/>
            <sz val="9"/>
            <color indexed="81"/>
            <rFont val="Tahoma"/>
            <family val="2"/>
          </rPr>
          <t>MUY TARDE</t>
        </r>
        <r>
          <rPr>
            <sz val="9"/>
            <color indexed="81"/>
            <rFont val="Tahoma"/>
            <family val="2"/>
          </rPr>
          <t xml:space="preserve">
</t>
        </r>
      </text>
    </comment>
    <comment ref="J7" authorId="0" shapeId="0" xr:uid="{00000000-0006-0000-1600-000007000000}">
      <text>
        <r>
          <rPr>
            <b/>
            <sz val="9"/>
            <color indexed="81"/>
            <rFont val="Tahoma"/>
            <family val="2"/>
          </rPr>
          <t>EN EL PPA EN FECHA ESTIMADA DE INICIO DE PROCESO DE SELECCIÓN TIENE ABRIL (DEBE GUARDAR CONSISTENCIA CON LA DEL CRONOGRAMA)</t>
        </r>
        <r>
          <rPr>
            <sz val="9"/>
            <color indexed="81"/>
            <rFont val="Tahoma"/>
            <family val="2"/>
          </rPr>
          <t xml:space="preserve">
</t>
        </r>
      </text>
    </comment>
    <comment ref="E8" authorId="1" shapeId="0" xr:uid="{00000000-0006-0000-1600-000008000000}">
      <text>
        <r>
          <rPr>
            <b/>
            <sz val="9"/>
            <color indexed="81"/>
            <rFont val="Tahoma"/>
            <family val="2"/>
          </rPr>
          <t>Army Lubeth Diaz Herrera:</t>
        </r>
        <r>
          <rPr>
            <sz val="9"/>
            <color indexed="81"/>
            <rFont val="Tahoma"/>
            <family val="2"/>
          </rPr>
          <t xml:space="preserve">
Contrato 17001175-H3-2017 VIGENCIAS 2017 Y 2018.
TERMINACION 31 JULIO 2018,
</t>
        </r>
      </text>
    </comment>
    <comment ref="E9" authorId="1" shapeId="0" xr:uid="{00000000-0006-0000-1600-000009000000}">
      <text>
        <r>
          <rPr>
            <b/>
            <sz val="9"/>
            <color indexed="81"/>
            <rFont val="Tahoma"/>
            <family val="2"/>
          </rPr>
          <t>Army Lubeth Diaz Herrera:</t>
        </r>
        <r>
          <rPr>
            <sz val="9"/>
            <color indexed="81"/>
            <rFont val="Tahoma"/>
            <family val="2"/>
          </rPr>
          <t xml:space="preserve">
RECURSOS NECESARIOS A SOLICITAR POR VIGENCIAS FUTURAS PARA EL 2019,
</t>
        </r>
      </text>
    </comment>
    <comment ref="F23" authorId="1" shapeId="0" xr:uid="{00000000-0006-0000-1600-00000A000000}">
      <text>
        <r>
          <rPr>
            <b/>
            <sz val="9"/>
            <color indexed="81"/>
            <rFont val="Tahoma"/>
            <family val="2"/>
          </rPr>
          <t>Army Lubeth Diaz Herrera:</t>
        </r>
        <r>
          <rPr>
            <sz val="9"/>
            <color indexed="81"/>
            <rFont val="Tahoma"/>
            <family val="2"/>
          </rPr>
          <t xml:space="preserve">
EL VALOR PROYECTADO EN EL PNA DIFIERE DE LOS RECURSOS SOLCITADOS POR NECESIDAES EN LA IMPLEMENTACION DE ESTOS SERVICIOS EN LOS NUEVOS TERMINALES.</t>
        </r>
      </text>
    </comment>
    <comment ref="F25" authorId="1" shapeId="0" xr:uid="{00000000-0006-0000-1600-00000B000000}">
      <text>
        <r>
          <rPr>
            <b/>
            <sz val="9"/>
            <color indexed="81"/>
            <rFont val="Tahoma"/>
            <family val="2"/>
          </rPr>
          <t>Army Lubeth Diaz Herrera:</t>
        </r>
        <r>
          <rPr>
            <sz val="9"/>
            <color indexed="81"/>
            <rFont val="Tahoma"/>
            <family val="2"/>
          </rPr>
          <t xml:space="preserve">
EL VALOR PROYECTADO EN EL PNA DIFIERE DE LOS RECURSOS SOLCITADOS POR NECESIDAES EN LA IMPLEMENTACION DE ESTOS SERVICIOS EN LOS NUEVOS TERMINALES.</t>
        </r>
      </text>
    </comment>
    <comment ref="D29" authorId="1" shapeId="0" xr:uid="{00000000-0006-0000-1600-00000C000000}">
      <text>
        <r>
          <rPr>
            <b/>
            <sz val="9"/>
            <color indexed="81"/>
            <rFont val="Tahoma"/>
            <family val="2"/>
          </rPr>
          <t>Army Lubeth Diaz Herrera:</t>
        </r>
        <r>
          <rPr>
            <sz val="9"/>
            <color indexed="81"/>
            <rFont val="Tahoma"/>
            <family val="2"/>
          </rPr>
          <t xml:space="preserve">
Valor vigencia 2018 incluido ajuste incremento salario minimo.
</t>
        </r>
      </text>
    </comment>
    <comment ref="E29" authorId="1" shapeId="0" xr:uid="{00000000-0006-0000-1600-00000D000000}">
      <text>
        <r>
          <rPr>
            <b/>
            <sz val="9"/>
            <color indexed="81"/>
            <rFont val="Tahoma"/>
            <family val="2"/>
          </rPr>
          <t>Army Lubeth Diaz Herrera:</t>
        </r>
        <r>
          <rPr>
            <sz val="9"/>
            <color indexed="81"/>
            <rFont val="Tahoma"/>
            <family val="2"/>
          </rPr>
          <t xml:space="preserve">
CONTRATO 16000503A-H3-01-02-03-04-05-06, CON VIGENCIAS 2016,2017 Y 2018,
</t>
        </r>
      </text>
    </comment>
    <comment ref="E30" authorId="1" shapeId="0" xr:uid="{00000000-0006-0000-1600-00000E000000}">
      <text>
        <r>
          <rPr>
            <b/>
            <sz val="9"/>
            <color indexed="81"/>
            <rFont val="Tahoma"/>
            <family val="2"/>
          </rPr>
          <t>Army Lubeth Diaz Herrera:</t>
        </r>
        <r>
          <rPr>
            <sz val="9"/>
            <color indexed="81"/>
            <rFont val="Tahoma"/>
            <family val="2"/>
          </rPr>
          <t xml:space="preserve">
Adiciión por 4 meses a partir del 1 de agosto al 30 de noviembre de 2018.
</t>
        </r>
      </text>
    </comment>
    <comment ref="E31" authorId="1" shapeId="0" xr:uid="{00000000-0006-0000-1600-00000F000000}">
      <text>
        <r>
          <rPr>
            <b/>
            <sz val="9"/>
            <color indexed="81"/>
            <rFont val="Tahoma"/>
            <family val="2"/>
          </rPr>
          <t>Army Lubeth Diaz Herrera:</t>
        </r>
        <r>
          <rPr>
            <sz val="9"/>
            <color indexed="81"/>
            <rFont val="Tahoma"/>
            <family val="2"/>
          </rPr>
          <t xml:space="preserve">
Recursos disponibles para inicio de proceso contractual con vigencias futuras 2019 y 2020,
</t>
        </r>
      </text>
    </comment>
    <comment ref="D35" authorId="1" shapeId="0" xr:uid="{00000000-0006-0000-1600-000010000000}">
      <text>
        <r>
          <rPr>
            <b/>
            <sz val="9"/>
            <color indexed="81"/>
            <rFont val="Tahoma"/>
            <family val="2"/>
          </rPr>
          <t>Army Lubeth Diaz Herrera:</t>
        </r>
        <r>
          <rPr>
            <sz val="9"/>
            <color indexed="81"/>
            <rFont val="Tahoma"/>
            <family val="2"/>
          </rPr>
          <t xml:space="preserve">
Valor vigencia 2018 incluida la adicción para la prestación de los servic8ios médicos y auxiliares de enfermeria del aeropuerto de providencia $160,777,376 hasta 31 julio de 2018,
</t>
        </r>
      </text>
    </comment>
    <comment ref="E35" authorId="1" shapeId="0" xr:uid="{00000000-0006-0000-1600-000011000000}">
      <text>
        <r>
          <rPr>
            <b/>
            <sz val="9"/>
            <color indexed="81"/>
            <rFont val="Tahoma"/>
            <family val="2"/>
          </rPr>
          <t>Army Lubeth Diaz Herrera:</t>
        </r>
        <r>
          <rPr>
            <sz val="9"/>
            <color indexed="81"/>
            <rFont val="Tahoma"/>
            <family val="2"/>
          </rPr>
          <t xml:space="preserve">
CONTRATO 1600495-H3-2016. VIGENCIAS 2016,2017,2018
</t>
        </r>
      </text>
    </comment>
    <comment ref="E36" authorId="1" shapeId="0" xr:uid="{00000000-0006-0000-1600-000012000000}">
      <text>
        <r>
          <rPr>
            <b/>
            <sz val="9"/>
            <color indexed="81"/>
            <rFont val="Tahoma"/>
            <family val="2"/>
          </rPr>
          <t>Army Lubeth Diaz Herrera:</t>
        </r>
        <r>
          <rPr>
            <sz val="9"/>
            <color indexed="81"/>
            <rFont val="Tahoma"/>
            <family val="2"/>
          </rPr>
          <t xml:space="preserve">
ADICION AL CONTRA 16000145-H3-2016 HASTA EL 15 DE DICIEMBRE 2018. 
</t>
        </r>
      </text>
    </comment>
    <comment ref="E37" authorId="1" shapeId="0" xr:uid="{00000000-0006-0000-1600-000013000000}">
      <text>
        <r>
          <rPr>
            <sz val="9"/>
            <color indexed="81"/>
            <rFont val="Tahoma"/>
            <family val="2"/>
          </rPr>
          <t xml:space="preserve">
Recursos disponibles para incio de proceso vontractual con vigencias futuras 2019 al 2022,
</t>
        </r>
      </text>
    </comment>
    <comment ref="E42" authorId="1" shapeId="0" xr:uid="{00000000-0006-0000-1600-000014000000}">
      <text>
        <r>
          <rPr>
            <b/>
            <sz val="9"/>
            <color indexed="81"/>
            <rFont val="Tahoma"/>
            <family val="2"/>
          </rPr>
          <t>Army Lubeth Diaz Herrera:</t>
        </r>
        <r>
          <rPr>
            <sz val="9"/>
            <color indexed="81"/>
            <rFont val="Tahoma"/>
            <family val="2"/>
          </rPr>
          <t xml:space="preserve">
CONTRATO No 15000217-OK-2015, VIGENCIAS FUTURAS 2015,2016,2017 Y 2018.
</t>
        </r>
      </text>
    </comment>
    <comment ref="D43" authorId="1" shapeId="0" xr:uid="{00000000-0006-0000-1600-000015000000}">
      <text>
        <r>
          <rPr>
            <b/>
            <sz val="9"/>
            <color indexed="81"/>
            <rFont val="Tahoma"/>
            <family val="2"/>
          </rPr>
          <t>Army Lubeth Diaz Herrera:</t>
        </r>
        <r>
          <rPr>
            <sz val="9"/>
            <color indexed="81"/>
            <rFont val="Tahoma"/>
            <family val="2"/>
          </rPr>
          <t xml:space="preserve">
RECURSOS NECESARIOS PARA ADICION CONTRATO 15000217-OK A PARTIR DEL 1 DE JULIO HASTA EL 22 DICIEMBRE DE 2018,
</t>
        </r>
      </text>
    </comment>
    <comment ref="B58" authorId="1" shapeId="0" xr:uid="{00000000-0006-0000-1600-000016000000}">
      <text>
        <r>
          <rPr>
            <b/>
            <sz val="9"/>
            <color indexed="81"/>
            <rFont val="Tahoma"/>
            <family val="2"/>
          </rPr>
          <t>Army Lubeth Diaz Herrera:</t>
        </r>
        <r>
          <rPr>
            <sz val="9"/>
            <color indexed="81"/>
            <rFont val="Tahoma"/>
            <family val="2"/>
          </rPr>
          <t xml:space="preserve">
RECURSOS ASIGNADOS A REGIONALES AERONAUTICAS.
</t>
        </r>
      </text>
    </comment>
    <comment ref="E59" authorId="1" shapeId="0" xr:uid="{00000000-0006-0000-1600-000017000000}">
      <text>
        <r>
          <rPr>
            <b/>
            <sz val="9"/>
            <color indexed="81"/>
            <rFont val="Tahoma"/>
            <family val="2"/>
          </rPr>
          <t>Army Lubeth Diaz Herrera:</t>
        </r>
        <r>
          <rPr>
            <sz val="9"/>
            <color indexed="81"/>
            <rFont val="Tahoma"/>
            <family val="2"/>
          </rPr>
          <t xml:space="preserve">
CONTRATOS No 15000336-OJ y 15000337-OJ-2015 CON VIGENCIAS FUTURAS HASTA EL 30 DE JULIO DE 2018,
4,944.979,719 PAGOA DIC /17</t>
        </r>
      </text>
    </comment>
    <comment ref="D62" authorId="1" shapeId="0" xr:uid="{00000000-0006-0000-1600-000018000000}">
      <text>
        <r>
          <rPr>
            <b/>
            <sz val="9"/>
            <color indexed="81"/>
            <rFont val="Tahoma"/>
            <family val="2"/>
          </rPr>
          <t>Army Lubeth Diaz Herrera:</t>
        </r>
        <r>
          <rPr>
            <sz val="9"/>
            <color indexed="81"/>
            <rFont val="Tahoma"/>
            <family val="2"/>
          </rPr>
          <t xml:space="preserve">
CONTRATOS No 15000339-ok-2015 y 15000340-OJ-2015 CON VIGENCIAS FUTURAS HASTA JUNIO DE 2018,
</t>
        </r>
      </text>
    </comment>
    <comment ref="E62" authorId="2" shapeId="0" xr:uid="{00000000-0006-0000-1600-000019000000}">
      <text>
        <r>
          <rPr>
            <b/>
            <sz val="9"/>
            <color indexed="81"/>
            <rFont val="Tahoma"/>
            <family val="2"/>
          </rPr>
          <t>Jose Armando Peña Silva: VALOR  PAGADO A DIC /17 $10,099,574,312</t>
        </r>
        <r>
          <rPr>
            <sz val="9"/>
            <color indexed="81"/>
            <rFont val="Tahoma"/>
            <family val="2"/>
          </rPr>
          <t xml:space="preserve">
</t>
        </r>
      </text>
    </comment>
    <comment ref="D63" authorId="2" shapeId="0" xr:uid="{00000000-0006-0000-1600-00001A000000}">
      <text>
        <r>
          <rPr>
            <b/>
            <sz val="9"/>
            <color indexed="81"/>
            <rFont val="Tahoma"/>
            <family val="2"/>
          </rPr>
          <t>Jose Armando Peña Silva:</t>
        </r>
        <r>
          <rPr>
            <sz val="9"/>
            <color indexed="81"/>
            <rFont val="Tahoma"/>
            <family val="2"/>
          </rPr>
          <t xml:space="preserve">
ADICION CONTRATOS</t>
        </r>
      </text>
    </comment>
    <comment ref="B94" authorId="1" shapeId="0" xr:uid="{00000000-0006-0000-1600-00001B000000}">
      <text>
        <r>
          <rPr>
            <b/>
            <sz val="9"/>
            <color indexed="81"/>
            <rFont val="Tahoma"/>
            <family val="2"/>
          </rPr>
          <t>Army Lubeth Diaz Herrera:</t>
        </r>
        <r>
          <rPr>
            <sz val="9"/>
            <color indexed="81"/>
            <rFont val="Tahoma"/>
            <family val="2"/>
          </rPr>
          <t xml:space="preserve">
RECURSOS ASIGNADOS A LAS REGIONALRES 
</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Cenaida Jerez Ruiz</author>
    <author>Army Lubeth Diaz Herrera</author>
    <author>Emilia</author>
  </authors>
  <commentList>
    <comment ref="A5" authorId="0" shapeId="0" xr:uid="{00000000-0006-0000-1700-000001000000}">
      <text>
        <r>
          <rPr>
            <sz val="9"/>
            <color indexed="81"/>
            <rFont val="Tahoma"/>
            <family val="2"/>
          </rPr>
          <t xml:space="preserve">FALTA CODIGO PRESUPUESTAL
</t>
        </r>
      </text>
    </comment>
    <comment ref="D5" authorId="0" shapeId="0" xr:uid="{00000000-0006-0000-1700-000002000000}">
      <text>
        <r>
          <rPr>
            <b/>
            <sz val="9"/>
            <color indexed="81"/>
            <rFont val="Tahoma"/>
            <family val="2"/>
          </rPr>
          <t>VALORES DEDEN SER IGUALES AL DECRETO</t>
        </r>
        <r>
          <rPr>
            <sz val="9"/>
            <color indexed="81"/>
            <rFont val="Tahoma"/>
            <family val="2"/>
          </rPr>
          <t xml:space="preserve">
</t>
        </r>
      </text>
    </comment>
    <comment ref="E5" authorId="0" shapeId="0" xr:uid="{00000000-0006-0000-1700-000003000000}">
      <text>
        <r>
          <rPr>
            <b/>
            <sz val="9"/>
            <color indexed="81"/>
            <rFont val="Tahoma"/>
            <family val="2"/>
          </rPr>
          <t>IGUALMENTE SE PUEDE MENCIONAR SI VIENE EN EJECUCION POR MECANISMO DE VF.</t>
        </r>
        <r>
          <rPr>
            <sz val="9"/>
            <color indexed="81"/>
            <rFont val="Tahoma"/>
            <family val="2"/>
          </rPr>
          <t xml:space="preserve">
</t>
        </r>
      </text>
    </comment>
    <comment ref="F5" authorId="0" shapeId="0" xr:uid="{00000000-0006-0000-1700-000004000000}">
      <text>
        <r>
          <rPr>
            <b/>
            <sz val="9"/>
            <color indexed="81"/>
            <rFont val="Tahoma"/>
            <family val="2"/>
          </rPr>
          <t>821</t>
        </r>
        <r>
          <rPr>
            <sz val="9"/>
            <color indexed="81"/>
            <rFont val="Tahoma"/>
            <family val="2"/>
          </rPr>
          <t xml:space="preserve">
</t>
        </r>
      </text>
    </comment>
    <comment ref="F7" authorId="0" shapeId="0" xr:uid="{00000000-0006-0000-1700-000005000000}">
      <text>
        <r>
          <rPr>
            <b/>
            <sz val="9"/>
            <color indexed="81"/>
            <rFont val="Tahoma"/>
            <family val="2"/>
          </rPr>
          <t>Cenaida Jerez Ruiz:</t>
        </r>
        <r>
          <rPr>
            <sz val="9"/>
            <color indexed="81"/>
            <rFont val="Tahoma"/>
            <family val="2"/>
          </rPr>
          <t>EN EL PNA INVERSIONES NO SE ENCUENTRA CONTEMPLADO</t>
        </r>
      </text>
    </comment>
    <comment ref="I7" authorId="0" shapeId="0" xr:uid="{00000000-0006-0000-1700-000006000000}">
      <text>
        <r>
          <rPr>
            <b/>
            <sz val="9"/>
            <color indexed="81"/>
            <rFont val="Tahoma"/>
            <family val="2"/>
          </rPr>
          <t>MUY TARDE</t>
        </r>
        <r>
          <rPr>
            <sz val="9"/>
            <color indexed="81"/>
            <rFont val="Tahoma"/>
            <family val="2"/>
          </rPr>
          <t xml:space="preserve">
</t>
        </r>
      </text>
    </comment>
    <comment ref="J7" authorId="0" shapeId="0" xr:uid="{00000000-0006-0000-1700-000007000000}">
      <text>
        <r>
          <rPr>
            <b/>
            <sz val="9"/>
            <color indexed="81"/>
            <rFont val="Tahoma"/>
            <family val="2"/>
          </rPr>
          <t>EN EL PPA EN FECHA ESTIMADA DE INICIO DE PROCESO DE SELECCIÓN TIENE ABRIL (DEBE GUARDAR CONSISTENCIA CON LA DEL CRONOGRAMA)</t>
        </r>
        <r>
          <rPr>
            <sz val="9"/>
            <color indexed="81"/>
            <rFont val="Tahoma"/>
            <family val="2"/>
          </rPr>
          <t xml:space="preserve">
</t>
        </r>
      </text>
    </comment>
    <comment ref="E8" authorId="1" shapeId="0" xr:uid="{00000000-0006-0000-1700-000008000000}">
      <text>
        <r>
          <rPr>
            <b/>
            <sz val="9"/>
            <color indexed="81"/>
            <rFont val="Tahoma"/>
            <family val="2"/>
          </rPr>
          <t>Army Lubeth Diaz Herrera:</t>
        </r>
        <r>
          <rPr>
            <sz val="9"/>
            <color indexed="81"/>
            <rFont val="Tahoma"/>
            <family val="2"/>
          </rPr>
          <t xml:space="preserve">
Contrato 17001175-H3-2017 VIGENCIAS 2017 Y 2018.
TERMINACION 31 JULIO 2018,
</t>
        </r>
      </text>
    </comment>
    <comment ref="E9" authorId="1" shapeId="0" xr:uid="{00000000-0006-0000-1700-000009000000}">
      <text>
        <r>
          <rPr>
            <b/>
            <sz val="9"/>
            <color indexed="81"/>
            <rFont val="Tahoma"/>
            <family val="2"/>
          </rPr>
          <t>Army Lubeth Diaz Herrera:</t>
        </r>
        <r>
          <rPr>
            <sz val="9"/>
            <color indexed="81"/>
            <rFont val="Tahoma"/>
            <family val="2"/>
          </rPr>
          <t xml:space="preserve">
RECURSOS NECESARIOS A SOLICITAR POR VIGENCIAS FUTURAS PARA EL 2019,
</t>
        </r>
      </text>
    </comment>
    <comment ref="F23" authorId="1" shapeId="0" xr:uid="{00000000-0006-0000-1700-00000A000000}">
      <text>
        <r>
          <rPr>
            <b/>
            <sz val="9"/>
            <color indexed="81"/>
            <rFont val="Tahoma"/>
            <family val="2"/>
          </rPr>
          <t>Army Lubeth Diaz Herrera:</t>
        </r>
        <r>
          <rPr>
            <sz val="9"/>
            <color indexed="81"/>
            <rFont val="Tahoma"/>
            <family val="2"/>
          </rPr>
          <t xml:space="preserve">
EL VALOR PROYECTADO EN EL PNA DIFIERE DE LOS RECURSOS SOLCITADOS POR NECESIDAES EN LA IMPLEMENTACION DE ESTOS SERVICIOS EN LOS NUEVOS TERMINALES.</t>
        </r>
      </text>
    </comment>
    <comment ref="F25" authorId="1" shapeId="0" xr:uid="{00000000-0006-0000-1700-00000B000000}">
      <text>
        <r>
          <rPr>
            <b/>
            <sz val="9"/>
            <color indexed="81"/>
            <rFont val="Tahoma"/>
            <family val="2"/>
          </rPr>
          <t>Army Lubeth Diaz Herrera:</t>
        </r>
        <r>
          <rPr>
            <sz val="9"/>
            <color indexed="81"/>
            <rFont val="Tahoma"/>
            <family val="2"/>
          </rPr>
          <t xml:space="preserve">
EL VALOR PROYECTADO EN EL PNA DIFIERE DE LOS RECURSOS SOLCITADOS POR NECESIDAES EN LA IMPLEMENTACION DE ESTOS SERVICIOS EN LOS NUEVOS TERMINALES.</t>
        </r>
      </text>
    </comment>
    <comment ref="D29" authorId="1" shapeId="0" xr:uid="{00000000-0006-0000-1700-00000C000000}">
      <text>
        <r>
          <rPr>
            <b/>
            <sz val="9"/>
            <color indexed="81"/>
            <rFont val="Tahoma"/>
            <family val="2"/>
          </rPr>
          <t>Army Lubeth Diaz Herrera:</t>
        </r>
        <r>
          <rPr>
            <sz val="9"/>
            <color indexed="81"/>
            <rFont val="Tahoma"/>
            <family val="2"/>
          </rPr>
          <t xml:space="preserve">
Valor vigencia 2018 incluido ajuste incremento salario minimo.
</t>
        </r>
      </text>
    </comment>
    <comment ref="E29" authorId="1" shapeId="0" xr:uid="{00000000-0006-0000-1700-00000D000000}">
      <text>
        <r>
          <rPr>
            <b/>
            <sz val="9"/>
            <color indexed="81"/>
            <rFont val="Tahoma"/>
            <family val="2"/>
          </rPr>
          <t>Army Lubeth Diaz Herrera:</t>
        </r>
        <r>
          <rPr>
            <sz val="9"/>
            <color indexed="81"/>
            <rFont val="Tahoma"/>
            <family val="2"/>
          </rPr>
          <t xml:space="preserve">
CONTRATO 16000503A-H3-01-02-03-04-05-06, CON VIGENCIAS 2016,2017 Y 2018,
</t>
        </r>
      </text>
    </comment>
    <comment ref="E30" authorId="1" shapeId="0" xr:uid="{00000000-0006-0000-1700-00000E000000}">
      <text>
        <r>
          <rPr>
            <b/>
            <sz val="9"/>
            <color indexed="81"/>
            <rFont val="Tahoma"/>
            <family val="2"/>
          </rPr>
          <t>Army Lubeth Diaz Herrera:</t>
        </r>
        <r>
          <rPr>
            <sz val="9"/>
            <color indexed="81"/>
            <rFont val="Tahoma"/>
            <family val="2"/>
          </rPr>
          <t xml:space="preserve">
Adiciión por 4 meses a partir del 1 de agosto al 30 de noviembre de 2018.
</t>
        </r>
      </text>
    </comment>
    <comment ref="E31" authorId="1" shapeId="0" xr:uid="{00000000-0006-0000-1700-00000F000000}">
      <text>
        <r>
          <rPr>
            <b/>
            <sz val="9"/>
            <color indexed="81"/>
            <rFont val="Tahoma"/>
            <family val="2"/>
          </rPr>
          <t>Army Lubeth Diaz Herrera:</t>
        </r>
        <r>
          <rPr>
            <sz val="9"/>
            <color indexed="81"/>
            <rFont val="Tahoma"/>
            <family val="2"/>
          </rPr>
          <t xml:space="preserve">
Recursos disponibles para inicio de proceso contractual con vigencias futuras 2019 y 2020,
</t>
        </r>
      </text>
    </comment>
    <comment ref="D35" authorId="1" shapeId="0" xr:uid="{00000000-0006-0000-1700-000010000000}">
      <text>
        <r>
          <rPr>
            <b/>
            <sz val="9"/>
            <color indexed="81"/>
            <rFont val="Tahoma"/>
            <family val="2"/>
          </rPr>
          <t>Army Lubeth Diaz Herrera:</t>
        </r>
        <r>
          <rPr>
            <sz val="9"/>
            <color indexed="81"/>
            <rFont val="Tahoma"/>
            <family val="2"/>
          </rPr>
          <t xml:space="preserve">
Valor vigencia 2018 incluida la adicción para la prestación de los servic8ios médicos y auxiliares de enfermeria del aeropuerto de providencia $160,777,376 hasta 31 julio de 2018,
</t>
        </r>
      </text>
    </comment>
    <comment ref="E35" authorId="1" shapeId="0" xr:uid="{00000000-0006-0000-1700-000011000000}">
      <text>
        <r>
          <rPr>
            <b/>
            <sz val="9"/>
            <color indexed="81"/>
            <rFont val="Tahoma"/>
            <family val="2"/>
          </rPr>
          <t>Army Lubeth Diaz Herrera:</t>
        </r>
        <r>
          <rPr>
            <sz val="9"/>
            <color indexed="81"/>
            <rFont val="Tahoma"/>
            <family val="2"/>
          </rPr>
          <t xml:space="preserve">
CONTRATO 1600495-H3-2016. VIGENCIAS 2016,2017,2018
</t>
        </r>
      </text>
    </comment>
    <comment ref="E36" authorId="1" shapeId="0" xr:uid="{00000000-0006-0000-1700-000012000000}">
      <text>
        <r>
          <rPr>
            <b/>
            <sz val="9"/>
            <color indexed="81"/>
            <rFont val="Tahoma"/>
            <family val="2"/>
          </rPr>
          <t>Army Lubeth Diaz Herrera:</t>
        </r>
        <r>
          <rPr>
            <sz val="9"/>
            <color indexed="81"/>
            <rFont val="Tahoma"/>
            <family val="2"/>
          </rPr>
          <t xml:space="preserve">
ADICION AL CONTRA 16000145-H3-2016 HASTA EL 15 DE DICIEMBRE 2018. 
</t>
        </r>
      </text>
    </comment>
    <comment ref="E37" authorId="1" shapeId="0" xr:uid="{00000000-0006-0000-1700-000013000000}">
      <text>
        <r>
          <rPr>
            <sz val="9"/>
            <color indexed="81"/>
            <rFont val="Tahoma"/>
            <family val="2"/>
          </rPr>
          <t xml:space="preserve">
Recursos disponibles para incio de proceso vontractual con vigencias futuras 2019 al 2022,
</t>
        </r>
      </text>
    </comment>
    <comment ref="E42" authorId="1" shapeId="0" xr:uid="{00000000-0006-0000-1700-000014000000}">
      <text>
        <r>
          <rPr>
            <b/>
            <sz val="9"/>
            <color indexed="81"/>
            <rFont val="Tahoma"/>
            <family val="2"/>
          </rPr>
          <t>Army Lubeth Diaz Herrera:</t>
        </r>
        <r>
          <rPr>
            <sz val="9"/>
            <color indexed="81"/>
            <rFont val="Tahoma"/>
            <family val="2"/>
          </rPr>
          <t xml:space="preserve">
CONTRATO No 15000217-OK-2015, VIGENCIAS FUTURAS 2015,2016,2017 Y 2018.
</t>
        </r>
      </text>
    </comment>
    <comment ref="D43" authorId="1" shapeId="0" xr:uid="{00000000-0006-0000-1700-000015000000}">
      <text>
        <r>
          <rPr>
            <b/>
            <sz val="9"/>
            <color indexed="81"/>
            <rFont val="Tahoma"/>
            <family val="2"/>
          </rPr>
          <t>Army Lubeth Diaz Herrera:</t>
        </r>
        <r>
          <rPr>
            <sz val="9"/>
            <color indexed="81"/>
            <rFont val="Tahoma"/>
            <family val="2"/>
          </rPr>
          <t xml:space="preserve">
RECURSOS NECESARIOS PARA ADICION CONTRATO 15000217-OK A PARTIR DEL 1 DE JULIO HASTA EL 22 DICIEMBRE DE 2018,
</t>
        </r>
      </text>
    </comment>
    <comment ref="D44" authorId="1" shapeId="0" xr:uid="{00000000-0006-0000-1700-000016000000}">
      <text>
        <r>
          <rPr>
            <b/>
            <sz val="9"/>
            <color indexed="81"/>
            <rFont val="Tahoma"/>
            <family val="2"/>
          </rPr>
          <t>Army Lubeth Diaz Herrera:</t>
        </r>
        <r>
          <rPr>
            <sz val="9"/>
            <color indexed="81"/>
            <rFont val="Tahoma"/>
            <family val="2"/>
          </rPr>
          <t xml:space="preserve">
RECURSOS NECESARIOS  PARA INICIO DE NUEVO PROCESO Y COMPROMETER VIGENCIAS FUTURAS 2019,2020 Y 2021,
</t>
        </r>
      </text>
    </comment>
    <comment ref="D52" authorId="1" shapeId="0" xr:uid="{00000000-0006-0000-1700-000017000000}">
      <text>
        <r>
          <rPr>
            <b/>
            <sz val="9"/>
            <color indexed="81"/>
            <rFont val="Tahoma"/>
            <family val="2"/>
          </rPr>
          <t>Army Lubeth Diaz Herrera:</t>
        </r>
        <r>
          <rPr>
            <sz val="9"/>
            <color indexed="81"/>
            <rFont val="Tahoma"/>
            <family val="2"/>
          </rPr>
          <t xml:space="preserve">
RECURSOS REGINALIZADOS.</t>
        </r>
      </text>
    </comment>
    <comment ref="J52" authorId="2" shapeId="0" xr:uid="{00000000-0006-0000-1700-000018000000}">
      <text>
        <r>
          <rPr>
            <b/>
            <sz val="9"/>
            <color indexed="81"/>
            <rFont val="Tahoma"/>
            <family val="2"/>
          </rPr>
          <t>paa abril</t>
        </r>
      </text>
    </comment>
    <comment ref="B53" authorId="1" shapeId="0" xr:uid="{00000000-0006-0000-1700-000019000000}">
      <text>
        <r>
          <rPr>
            <b/>
            <sz val="9"/>
            <color indexed="81"/>
            <rFont val="Tahoma"/>
            <family val="2"/>
          </rPr>
          <t>Army Lubeth Diaz Herrera:</t>
        </r>
        <r>
          <rPr>
            <sz val="9"/>
            <color indexed="81"/>
            <rFont val="Tahoma"/>
            <family val="2"/>
          </rPr>
          <t xml:space="preserve">
RECURSOS ASIGNADOS A REGIONALES AERONAUTICAS.
</t>
        </r>
      </text>
    </comment>
    <comment ref="E54" authorId="1" shapeId="0" xr:uid="{00000000-0006-0000-1700-00001A000000}">
      <text>
        <r>
          <rPr>
            <b/>
            <sz val="9"/>
            <color indexed="81"/>
            <rFont val="Tahoma"/>
            <family val="2"/>
          </rPr>
          <t>Army Lubeth Diaz Herrera:</t>
        </r>
        <r>
          <rPr>
            <sz val="9"/>
            <color indexed="81"/>
            <rFont val="Tahoma"/>
            <family val="2"/>
          </rPr>
          <t xml:space="preserve">
CONTRATOS No 15000336-OJ y 15000337-OJ-2015 CON VIGENCIAS FUTURAS HASTA EL 30 DE JUNIO DE 2018,
</t>
        </r>
      </text>
    </comment>
    <comment ref="E55" authorId="1" shapeId="0" xr:uid="{00000000-0006-0000-1700-00001B000000}">
      <text>
        <r>
          <rPr>
            <b/>
            <sz val="9"/>
            <color indexed="81"/>
            <rFont val="Tahoma"/>
            <family val="2"/>
          </rPr>
          <t>Army Lubeth Diaz Herrera:</t>
        </r>
        <r>
          <rPr>
            <sz val="9"/>
            <color indexed="81"/>
            <rFont val="Tahoma"/>
            <family val="2"/>
          </rPr>
          <t xml:space="preserve">
RECUROS NECESARIOS PARA ADICIONAR CONTRATOS 1500336-OJ Y 15000337-OJ HASTA 22 DICIEMBRE DE 2018,
</t>
        </r>
      </text>
    </comment>
    <comment ref="D57" authorId="1" shapeId="0" xr:uid="{00000000-0006-0000-1700-00001C000000}">
      <text>
        <r>
          <rPr>
            <b/>
            <sz val="9"/>
            <color indexed="81"/>
            <rFont val="Tahoma"/>
            <family val="2"/>
          </rPr>
          <t>Army Lubeth Diaz Herrera:</t>
        </r>
        <r>
          <rPr>
            <sz val="9"/>
            <color indexed="81"/>
            <rFont val="Tahoma"/>
            <family val="2"/>
          </rPr>
          <t xml:space="preserve">
CONTRATOS No 15000339-ok-2015 y 15000340-OJ-2015 CON VIGENCIAS FUTURAS HASTA JUNIO DE 2018,
</t>
        </r>
      </text>
    </comment>
    <comment ref="D58" authorId="1" shapeId="0" xr:uid="{00000000-0006-0000-1700-00001D000000}">
      <text>
        <r>
          <rPr>
            <b/>
            <sz val="9"/>
            <color indexed="81"/>
            <rFont val="Tahoma"/>
            <family val="2"/>
          </rPr>
          <t>Army Lubeth Diaz Herrera:</t>
        </r>
        <r>
          <rPr>
            <sz val="9"/>
            <color indexed="81"/>
            <rFont val="Tahoma"/>
            <family val="2"/>
          </rPr>
          <t xml:space="preserve">
RECURSOS NECESARIOS PARA ADICIONAR HASTA EL 22 DICIEMBRE DE 2018 LOS CONTRATOS 15000339 OJ Y 15000340-OJ.</t>
        </r>
      </text>
    </comment>
    <comment ref="D59" authorId="1" shapeId="0" xr:uid="{00000000-0006-0000-1700-00001E000000}">
      <text>
        <r>
          <rPr>
            <b/>
            <sz val="9"/>
            <color indexed="81"/>
            <rFont val="Tahoma"/>
            <family val="2"/>
          </rPr>
          <t>Army Lubeth Diaz Herrera:</t>
        </r>
        <r>
          <rPr>
            <sz val="9"/>
            <color indexed="81"/>
            <rFont val="Tahoma"/>
            <family val="2"/>
          </rPr>
          <t xml:space="preserve">
RECURSOS PARA INCIAR EL PROCESO DE CONTRATACION CON VIGENCIAS FUTURAS HASTA EL 22 DE DICIEMBRE DE 2021.</t>
        </r>
      </text>
    </comment>
    <comment ref="J61" authorId="2" shapeId="0" xr:uid="{00000000-0006-0000-1700-00001F000000}">
      <text>
        <r>
          <rPr>
            <b/>
            <sz val="9"/>
            <color indexed="81"/>
            <rFont val="Tahoma"/>
            <family val="2"/>
          </rPr>
          <t>paa abril</t>
        </r>
        <r>
          <rPr>
            <sz val="9"/>
            <color indexed="81"/>
            <rFont val="Tahoma"/>
            <family val="2"/>
          </rPr>
          <t xml:space="preserve">
</t>
        </r>
      </text>
    </comment>
    <comment ref="B65" authorId="1" shapeId="0" xr:uid="{00000000-0006-0000-1700-000020000000}">
      <text>
        <r>
          <rPr>
            <b/>
            <sz val="9"/>
            <color indexed="81"/>
            <rFont val="Tahoma"/>
            <family val="2"/>
          </rPr>
          <t>Army Lubeth Diaz Herrera:</t>
        </r>
        <r>
          <rPr>
            <sz val="9"/>
            <color indexed="81"/>
            <rFont val="Tahoma"/>
            <family val="2"/>
          </rPr>
          <t xml:space="preserve">
RECURSOS ASIGNADOS A LAS REGIONALRES 
</t>
        </r>
      </text>
    </comment>
  </commentList>
</comments>
</file>

<file path=xl/comments23.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18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24.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19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25.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E5" authorId="0" shapeId="0" xr:uid="{00000000-0006-0000-1A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26.xml><?xml version="1.0" encoding="utf-8"?>
<comments xmlns="http://schemas.openxmlformats.org/spreadsheetml/2006/main" xmlns:mc="http://schemas.openxmlformats.org/markup-compatibility/2006" xmlns:xr="http://schemas.microsoft.com/office/spreadsheetml/2014/revision" mc:Ignorable="xr">
  <authors>
    <author>Cenaida Jerez Ruiz</author>
  </authors>
  <commentList>
    <comment ref="F3" authorId="0" shapeId="0" xr:uid="{00000000-0006-0000-1B00-000001000000}">
      <text>
        <r>
          <rPr>
            <b/>
            <sz val="9"/>
            <color indexed="81"/>
            <rFont val="Tahoma"/>
            <family val="2"/>
          </rPr>
          <t>IGUALMENTE SE PUEDE MENCIONAR SI VIENE EN EJECUCION POR MECANISMO DE VF.</t>
        </r>
        <r>
          <rPr>
            <sz val="9"/>
            <color indexed="81"/>
            <rFont val="Tahoma"/>
            <family val="2"/>
          </rPr>
          <t xml:space="preserve">
</t>
        </r>
      </text>
    </comment>
  </commentList>
</comments>
</file>

<file path=xl/comments27.xml><?xml version="1.0" encoding="utf-8"?>
<comments xmlns="http://schemas.openxmlformats.org/spreadsheetml/2006/main" xmlns:mc="http://schemas.openxmlformats.org/markup-compatibility/2006" xmlns:xr="http://schemas.microsoft.com/office/spreadsheetml/2014/revision" mc:Ignorable="xr">
  <authors>
    <author>Army Lubeth Diaz Herrera</author>
    <author>Ana Isabel Mosquera Dupont</author>
  </authors>
  <commentList>
    <comment ref="U7" authorId="0" shapeId="0" xr:uid="{00000000-0006-0000-1C00-000001000000}">
      <text>
        <r>
          <rPr>
            <b/>
            <sz val="9"/>
            <color indexed="81"/>
            <rFont val="Tahoma"/>
            <family val="2"/>
          </rPr>
          <t>Regionales medicamentos</t>
        </r>
        <r>
          <rPr>
            <sz val="9"/>
            <color indexed="81"/>
            <rFont val="Tahoma"/>
            <family val="2"/>
          </rPr>
          <t xml:space="preserve">
</t>
        </r>
      </text>
    </comment>
    <comment ref="Y7" authorId="1" shapeId="0" xr:uid="{00000000-0006-0000-1C00-000002000000}">
      <text>
        <r>
          <rPr>
            <b/>
            <sz val="9"/>
            <color indexed="81"/>
            <rFont val="Tahoma"/>
            <family val="2"/>
          </rPr>
          <t xml:space="preserve">Contratacion de equipos medicos 
</t>
        </r>
      </text>
    </comment>
    <comment ref="AC7" authorId="0" shapeId="0" xr:uid="{00000000-0006-0000-1C00-000003000000}">
      <text>
        <r>
          <rPr>
            <b/>
            <sz val="9"/>
            <color indexed="81"/>
            <rFont val="Tahoma"/>
            <family val="2"/>
          </rPr>
          <t>Recursos para contratar el servicio medico en providencia</t>
        </r>
        <r>
          <rPr>
            <sz val="9"/>
            <color indexed="81"/>
            <rFont val="Tahoma"/>
            <family val="2"/>
          </rPr>
          <t xml:space="preserve">
</t>
        </r>
      </text>
    </comment>
    <comment ref="AK7" authorId="0" shapeId="0" xr:uid="{00000000-0006-0000-1C00-000004000000}">
      <text>
        <r>
          <rPr>
            <b/>
            <sz val="9"/>
            <color indexed="81"/>
            <rFont val="Tahoma"/>
            <family val="2"/>
          </rPr>
          <t>Regionales</t>
        </r>
        <r>
          <rPr>
            <sz val="9"/>
            <color indexed="81"/>
            <rFont val="Tahoma"/>
            <family val="2"/>
          </rPr>
          <t xml:space="preserve">
</t>
        </r>
      </text>
    </comment>
    <comment ref="AY7" authorId="0" shapeId="0" xr:uid="{00000000-0006-0000-1C00-000005000000}">
      <text>
        <r>
          <rPr>
            <sz val="9"/>
            <color indexed="81"/>
            <rFont val="Tahoma"/>
            <family val="2"/>
          </rPr>
          <t xml:space="preserve">
pago factura medicos mes noviembre y diciembre, y saldos ejecutados en regionals
</t>
        </r>
      </text>
    </comment>
  </commentList>
</comments>
</file>

<file path=xl/sharedStrings.xml><?xml version="1.0" encoding="utf-8"?>
<sst xmlns="http://schemas.openxmlformats.org/spreadsheetml/2006/main" count="15675" uniqueCount="1582">
  <si>
    <t>UNIDAD ADMINISTRATIVA ESPECIAL DE LA AERONAUTICA CIVIL – AEROCIVIL</t>
  </si>
  <si>
    <t>RECURSO</t>
  </si>
  <si>
    <t>NOMBRE DEL PROYECTO</t>
  </si>
  <si>
    <t>APROPIACIÓN</t>
  </si>
  <si>
    <t>ENERO</t>
  </si>
  <si>
    <t>FEBRERO</t>
  </si>
  <si>
    <t>MARZO</t>
  </si>
  <si>
    <t>ABRIL</t>
  </si>
  <si>
    <t>MAYO</t>
  </si>
  <si>
    <t>JUNIO</t>
  </si>
  <si>
    <t>JULIO</t>
  </si>
  <si>
    <t>AGOSTO</t>
  </si>
  <si>
    <t>SEPTIEMBRE</t>
  </si>
  <si>
    <t>OCTUBRE</t>
  </si>
  <si>
    <t>NOVIEMBRE</t>
  </si>
  <si>
    <t>DICIEMBRE</t>
  </si>
  <si>
    <t>COMPROMISOS</t>
  </si>
  <si>
    <t>%</t>
  </si>
  <si>
    <t>OBLIGACIONES</t>
  </si>
  <si>
    <t>FUNC.</t>
  </si>
  <si>
    <t>GASTOS DE PERSONAL</t>
  </si>
  <si>
    <t>GASTOS GENERALES</t>
  </si>
  <si>
    <t>TRANSFERENCIAS</t>
  </si>
  <si>
    <t>GASTOS DE COMERCIALIZACION</t>
  </si>
  <si>
    <t>TOTAL FUNCIONAMIENTO</t>
  </si>
  <si>
    <t>INVER</t>
  </si>
  <si>
    <t>SECRETARIA GENERAL</t>
  </si>
  <si>
    <t>DIRECCION DE TALENTO HUMANO</t>
  </si>
  <si>
    <t>CENTRO DE ESTUDIOS Y CIENCIAS AERONAUTICAS</t>
  </si>
  <si>
    <t>DIRECCION DE DESARROLLO AEROPORTUARIO</t>
  </si>
  <si>
    <t>DIRECCION DE INFORMATICA</t>
  </si>
  <si>
    <t>DIRECCION DE SEGURIDAD AEROPORTUARIA</t>
  </si>
  <si>
    <t>DIRECCION DE TELECOMUNICACIONES</t>
  </si>
  <si>
    <t>SECRETARIA DE SEGURIDAD AEREA</t>
  </si>
  <si>
    <t>SUBDIRECCION GENERAL</t>
  </si>
  <si>
    <t>TOTAL INVERSION</t>
  </si>
  <si>
    <t xml:space="preserve">TOTAL </t>
  </si>
  <si>
    <t>ADQUISICION DE EQUIPOS Y SERVICIOS MEDICOS PARA SANIDADES AEROPORTUARIAS</t>
  </si>
  <si>
    <t>CODIGO
 PPTAL</t>
  </si>
  <si>
    <t>SECRETARIA  DE SISTEMAS   OPERACIONALES</t>
  </si>
  <si>
    <t>AERONÁUTICA CIVIL
Cronogramas de Inversión 2018
Dependencia: SECRETARÍA DE SISTEMAS OPERACIONALES - DIRECCIÓN DE INFRAESTRUCTURA AEROPORTUARIA</t>
  </si>
  <si>
    <t>PROYECTO DE INVERSION Y ACTIVIDADES</t>
  </si>
  <si>
    <t>OBJETO DEL PROCESO  (*)</t>
  </si>
  <si>
    <t>UBICACIÓN 
(sitio donde se desarrolla el gasto)</t>
  </si>
  <si>
    <t>VALOR ESTIMADO DEL PROCESO
(millones)</t>
  </si>
  <si>
    <t>REQUIERE TRÁMITES ANTE LA OAP (AUTORIZACIÓN VIGENCIAS FUTURAS)</t>
  </si>
  <si>
    <t>PLAN DE NAVEGACIÓN AÉREA (PNA)</t>
  </si>
  <si>
    <t>PLAN ANUAL DE ADQUISICIONES (PAA)</t>
  </si>
  <si>
    <t>PLAN ESTRATEGICO INSTITUCIONAL (PEI)</t>
  </si>
  <si>
    <t xml:space="preserve">EJECUCIÓN DEL PROCESO </t>
  </si>
  <si>
    <t>Si viene el compromiso con Vf vigencias anterior (es) colocar el valor que tenga el contrato.</t>
  </si>
  <si>
    <t>Si aplica enunciar en que parte del PNA se encuentra el compromiso a realizar</t>
  </si>
  <si>
    <t xml:space="preserve">Se encuentra incluído en el PAA </t>
  </si>
  <si>
    <t>Se encuentra direccionado a un indicador del PEI ? Si SI, señalar a  cual..</t>
  </si>
  <si>
    <t>Mes estimado de revisión de documentos por parte del Secretario y/o Jefe Oficina.</t>
  </si>
  <si>
    <t>Mes estimado de radicacion en la Dirección Administrativa</t>
  </si>
  <si>
    <t>Mes estimado de expedición del Registro Presupuestal.</t>
  </si>
  <si>
    <t>Mes estimado de Inicio del contrato</t>
  </si>
  <si>
    <t>PLAZO ESTIMADO (meses)</t>
  </si>
  <si>
    <t>Mes estimado de inicio de la obligación (Inicial)</t>
  </si>
  <si>
    <t>Mes estimado de finalización del contraro</t>
  </si>
  <si>
    <t>2403-0600-4.
CONSTRUCCIÓN DE INFRAESTRUCTURA AEROPORTUARIA A NIVEL NACIONAL</t>
  </si>
  <si>
    <t xml:space="preserve">CONTRATAR LAS OBRAS COMPLEMENTARIAS DEL AEROPUERTO ANTONIO NARIÑO DE LA CIUDAD DE PASTO </t>
  </si>
  <si>
    <t>PASTO</t>
  </si>
  <si>
    <t>VOL II - Instalaciones y Servicios. Capítulo 4 Planificacion de operaciones de aeródromo</t>
  </si>
  <si>
    <t>SI</t>
  </si>
  <si>
    <t>MEJORAR LA EFICIENCIA E INCREMENTAR LA CAPACIDAD DE LOS SERVICIOS A LA NAVEGACIÓN AÉREA Y DE LOS SERVICIOS AEROPORTUARIOS (Objetivo Estratégico 2).</t>
  </si>
  <si>
    <t xml:space="preserve">CONTRATAR LA INTERVENTORIA DE LAS OBRAS COMPLEMENTARIAS DEL AEROPUERTO ANTONIO NARIÑO DE LA CIUDAD DE PASTO </t>
  </si>
  <si>
    <t>CONTRATAR LAS OBRAS COMPLEMENTARIAS DEL AEROPUERTO PERALES DE IBAGUE</t>
  </si>
  <si>
    <t>IBAGUE</t>
  </si>
  <si>
    <t>CONTRATAR LA INTERVENTORIA DE LAS OBRAS COMPLEMENTARIAS DEL AEROPUERTO PERALES DE IBAGUE</t>
  </si>
  <si>
    <t>CTAR CONSTRUCCION TERMINAL, TORRE CONTROL, CUARTEL BOMBEROS Y OBRAS INFRAESTRUCTURA COMPLEMENTARIA AEPTO LECICIA - AMAZONAS.</t>
  </si>
  <si>
    <t>LETICIA</t>
  </si>
  <si>
    <t>Contrato con Vigencias 2014 - 2018</t>
  </si>
  <si>
    <t>NO</t>
  </si>
  <si>
    <t>CTAR INTERVENTORIA TECNICA Y ADMINISTRATIVA CONSTRUCCION TERMINAL, TORRE CONTROL, CUARTEL BOMBEROS Y OBRAS INFRAESTRUCTURA COMPLEMENTARIA AEPTO LECICIA - AMAZONAS</t>
  </si>
  <si>
    <t>CONCESION ADMON OPERAC Y EXPLOTACION ECONOMICA DEL APTO DE PALMIRA PL 31-08-2020</t>
  </si>
  <si>
    <t>CALI</t>
  </si>
  <si>
    <t>Contrato de Concesión hasta 2020</t>
  </si>
  <si>
    <t>EJECUCION, OPERACION Y MANTENIMIENTO DE LAS OBRAS COMPLEMENTARIAS ASOCIADAS AL CONTRATO DE CONCESION DEL AEROPUERTO EL DORADO DE BOGOTA, D.C.</t>
  </si>
  <si>
    <t>BOGOTÁ</t>
  </si>
  <si>
    <t>Contrato de Concesión hasta 2027</t>
  </si>
  <si>
    <t>CONTRATAR LAS OBRAS DE CONSTRUCCION DEL TERMINAL INTERNACIONAL Y LAS OBRAS DE MANTENIMIENTODE TERMINAL, PISTAS, CALLES DE RODAJE, PLATAFORMA Y ZONAS DE SEGURIDAD</t>
  </si>
  <si>
    <t>ARMENIA</t>
  </si>
  <si>
    <t>Contrato con Vigencias 2017 - 2018</t>
  </si>
  <si>
    <t>CONTRATAR LA INTERVENTORIA TECNICA, FINANCIERA Y ADMINISTRATIVA DE LAS OBRAS DE CONSTRUCCION DEL TERMINAL INTERNACIONAL Y LAS OBRAS DE MANTENIMIENTODE TERMINAL, PISTAS, CALLES DE RODAJE, PLATAFORMA Y ZONAS DE SEGURIDAD DEL AEROPUERTO DE ARMENIA</t>
  </si>
  <si>
    <t>CONTRATAR LOS ESTUDIOS Y DISEÑOS A FASE III Y CONSTRUCCIÓN DEL TERMINAL ESTACIONES DE BOMBEROS Y COMBUSTIBLES, OBRAS COMPLEMENTARIAS DE URBANISMO, VÍAS DE ACCESOS INTERNAS DEL AEROPUERTO GUILLERMO LEON VALENCIA DE POPAYAN</t>
  </si>
  <si>
    <t>POPAYAN</t>
  </si>
  <si>
    <t>CONTRATAR LA INTERVENTORIA TECNICA, FINANCIERA Y ADMINISTRATIVA DE LOS ESTUDIOS Y DISEÑOS A FASE III Y CONSTRUCCIÓN DEL TERMINAL ESTACIONES DE BOMBEROS Y COMBUSTIBLES, OBRAS COMPLEMENTARIAS DE URBANISMO, VÍAS DE ACCESOS INTERNAS DEL AEROPUERTO GUILLERMO LEON VALENCIA DE POPAYAN</t>
  </si>
  <si>
    <t>CONTRATAR LAS OBRAS COMPLEMENTARIAS DEL AEROPUERTO VASQUEZ COBO DE LETICIA</t>
  </si>
  <si>
    <t>CONTRATAR LA INTERVENTORIA DE LAS OBRAS COMPLEMENTARIAS DEL AEROPUERTO VASQUEZ COBO DE LETICIA</t>
  </si>
  <si>
    <t>CONSTRUCCIÓN, MANTENIMIENTO Y CONSERVACION DE LA INFRAESTRUCTURA AEROPORTUARIA. APOYAR EN MATERIA TÉCNICA, JURÍDICA, FINANCIERA Y ADMINISTRATIVA LA GERENCIA Y EJECUCIÓN DE LOS PROYECTOS DE CONSTRUCCIÓN Y MANTENIMIENTO. - NIVEL CENTRAL</t>
  </si>
  <si>
    <t>GESTIÓN GENERAL</t>
  </si>
  <si>
    <t>CONTRATAR LOS ESTUDIOS, LABORATORIOS SE SUELOS Y PATOLOGÍAS REQUERIDAS PARA LA CONSTRUCCIÓN Y MANTENIMIENTO DE PISTAS, ZONAS DE SEGURIDAD,  CALLES DE RODAJE, PLATAFORMAS, CANALES, CERRAMIENTOS, TERMINALES, CUARTELES DE BOMBEROS E INFRAESTRUCTURA COMPLEMENTARIA EN AEROPUERTOS A NIVEL NACIONAL</t>
  </si>
  <si>
    <t>CONTRATAR LA INTERVENTORIA DE LOS ESTUDIOS, LABORATORIOS SE SUELOS Y PATOLOGÍAS REQUERIDAS PARA LA CONSTRUCCIÓN Y MANTENIMIENTO DE PISTAS, ZONAS DE SEGURIDAD,  CALLES DE RODAJE, PLATAFORMAS, CANALES, CERRAMIENTOS, TERMINALES, CUARTELES DE BOMBEROS E INFRAESTRUCTURA COMPLEMENTARIA EN AEROPUERTOS A NIVEL NACIONAL</t>
  </si>
  <si>
    <t>CONTRATAR LOS ESTUDIOS Y DISEÑOS Y OBRAS DE CONSTRUCCIÓN DE LOS DRENAJES DEL AEROPUERTO GUSTAVO ROJAS PINILLA, DE SAN ANDRES ISLA</t>
  </si>
  <si>
    <t>SAN ANDRÉS</t>
  </si>
  <si>
    <t>CONTRATAR LA INTERVENTORIA DE LOS ESTUDIOS Y DISEÑOS Y OBRAS DE CONSTRUCCIÓN DE LOS DRENAJES DEL AEROPUERTO GUSTAVO ROJAS PINILLA, DE SAN ANDRES ISLA</t>
  </si>
  <si>
    <t>ESTUDIOS, DISEÑOS Y AMPLIACIÓN DEL SISTEMA HIDRÁULICO DE CANALES DE LA ZONA DE SEGURIDAD Y OBRAS COMPLEMENTARIAS DEL AEROPUERTO “ALMIRANTE PADILLA” DE RIOHACHA</t>
  </si>
  <si>
    <t>RIOHACHA</t>
  </si>
  <si>
    <t>INTERVENTORIA ESTUDIOS, DISEÑOS Y AMPLIACIÓN DEL SISTEMA HIDRÁULICO DE CANALES DE LA ZONA DE SEGURIDAD Y OBRAS COMPLEMENTARIAS DEL AEROPUERTO “ALMIRANTE PADILLA” DE RIOHACHA</t>
  </si>
  <si>
    <t>RECURSOS ASIGNADOS A LAS REGIONALES AERONAUTICAS</t>
  </si>
  <si>
    <t>NIVEL REGIONAL</t>
  </si>
  <si>
    <t>2403-0600-22.
CONSTRUCCIÓN MEJORAMIENTO DE INFRAESTRUCTURA AEROPORTUARIA AEROPUERTO EL DORADO</t>
  </si>
  <si>
    <t>CONTRATAR ESTUDIOS Y DISEÑOS PARA LA CONSTRUCCIÓN Y/O MANTENIMIENTO DEL SISTEMA DE DRENAJE DEL AEROPUERTO INTERNACIONAL EL DORADO</t>
  </si>
  <si>
    <t>CONTRATAR LA INTERVENTORIA DE LOS ESTUDIOS Y DISEÑOS PARA LA CONSTRUCCIÓN Y/O MANTENIMIENTO DEL SISTEMA DE DRENAJE DEL AEROPUERTO INTERNACIONAL EL DORADO</t>
  </si>
  <si>
    <t>CONTRATAR EL MEJORAMIENTO DE LAS PISTAS Y LA INFRAESTRUCTURA COMPLENTARIA DEL AEROPUERTO INTERNACIONAL EL DORADO</t>
  </si>
  <si>
    <t>CONTRATAR LA INTERVENTORIA DEL MEJORAMIENTO DE LAS PISTAS Y LA INFRAESTRUCTURA COMPLENTARIA DEL AEROPUERTO INTERNACIONAL EL DORADO</t>
  </si>
  <si>
    <t>CONSTRUCCIÓN Y MANTENIMIENTO DEL SISTEMA DE DRENAJE DEL AEROPUERTO INTERNACIONAL EL DORADO</t>
  </si>
  <si>
    <t>INTERVENTORIA DE LA CONSTRUCCIÓN Y MANTENIMIENTO DEL SISTEMA DE DRENAJE DEL AEROPUERTO INTERNACIONAL EL DORADO</t>
  </si>
  <si>
    <t>RECURSO ASIGNADO A LA REGIONAL CUNDINAMARCA</t>
  </si>
  <si>
    <t>2403-0600-18.
MEJORAMIENTO Y RECUPERACION ESTACIONES DE RADIOAYUDAS A NIVEL NACIONAL.</t>
  </si>
  <si>
    <t>RECURSO ASIGNADO A LAS REGIONALES AERONAUTICAS</t>
  </si>
  <si>
    <t>2403-0600-10.
MEJORAMIENTO Y MANTENIMIENTO DE LA INFRAESTRUCTURA ADMINISTRATIVA A NIVEL NACIONAL.</t>
  </si>
  <si>
    <t>2403-0600-19.
MANTENIMIENTO Y CONSERVACION DE LA INFRAESTRUCTURA AEROPORTUARIA.</t>
  </si>
  <si>
    <t>CONTRATAR LOS DISEÑOS Y OBRAS DE MANTENIMIENTO DE LA PLATAFORMA DEL AEROPUERTO GUSTAVO ROJAS PINILLA, DE SAN ANDRES ISLA.</t>
  </si>
  <si>
    <t>CONTRATAR LA INTERVENTORIA TECNICA, FINANCIERA Y ADMINISTRATIVA DE LOS DISEÑOS Y OBRAS DE MANTENIMIENTO DE LA PLATAFORMA DEL AEROPUERTO GUSTAVO ROJAS PINILLA, DE SAN ANDRES ISLA.</t>
  </si>
  <si>
    <t xml:space="preserve">CONTRATAR EL MANTENIMIENTO DE LA PISTA Y FRANJA DE SEGURIDAD DEL AEROPUERTO DE TUNJA </t>
  </si>
  <si>
    <t>TUNJA</t>
  </si>
  <si>
    <t>CONTRATAR EL MANTENIMIENTO DE LA PISTA DEL AEROPUERTO DE BUENAVENTURA</t>
  </si>
  <si>
    <t>BUENAVENTURA</t>
  </si>
  <si>
    <t>CONTRATAR EL MANTENIMIENTO DE LA PISTA DEL AEROPUERTO DE VILLAGARZON</t>
  </si>
  <si>
    <t>VILLA GARZON</t>
  </si>
  <si>
    <t>CONTRATAR EL MANTENIMIENTO DE LA PISTA DEL AEROPUERTO DE OCAÑA</t>
  </si>
  <si>
    <t>OCAÑA</t>
  </si>
  <si>
    <t>CONTRATAR EL MANTENIMIENTO DE LA PISTA DEL AEROPUERTO DE ARAUQUITA</t>
  </si>
  <si>
    <t>ARAUQUITA</t>
  </si>
  <si>
    <t>CONTRATAR EL MANTENIMIENTO DE LA PISTA DEL AEROPUERTO DE PLATO</t>
  </si>
  <si>
    <t>PLATO</t>
  </si>
  <si>
    <t>CONTRATAR EL MANTENIMIENTO DE LA PISTA DEL AEROPUERTO DE EL BANCO</t>
  </si>
  <si>
    <t>EL BANCO</t>
  </si>
  <si>
    <t xml:space="preserve">CONTRATAR LA INTERVENTORIA DEL MANTENIMIENTO DE LA PISTA Y FRANJA DE SEGURIDAD DEL AEROPUERTO DE TUNJA </t>
  </si>
  <si>
    <t>CONTRATAR LA INTERVENTORIA DEL  MANTENIMIENTO DE LA PISTA DEL AEROPUERTO DE BUENAVENTURA</t>
  </si>
  <si>
    <t>CONTRATAR LA INTERVENTORIA DEL  MANTENIMIENTO DE LA PISTA DEL AEROPUERTO DE VILLAGARZON</t>
  </si>
  <si>
    <t>CONTRATAR LA INTERVENTORIA DEL  MANTENIMIENTO DE LA PISTA DEL AEROPUERTO DE OCAÑA</t>
  </si>
  <si>
    <t>CONTRATAR LA INTERVENTORIA DEL  MANTENIMIENTO DE LA PISTA DEL AEROPUERTO DE ARAUQUITA</t>
  </si>
  <si>
    <t>CONTRATAR LA INTERVENTORIA DEL  MANTENIMIENTO DE LA PISTA DEL AEROPUERTO DE PLATO</t>
  </si>
  <si>
    <t>CONTRATAR LA INTERVENTORIA DEL  MANTENIMIENTO DE LA PISTA DEL AEROPUERTO DE EL BANCO</t>
  </si>
  <si>
    <t>2403-0600-9.
AMPLIACION MANTENIMIENTO Y MEJORAMIENTO DE LA INFRAESTRUCTURA AEROPORTUARIA - AEROPUERTOS COMUNITARIOS</t>
  </si>
  <si>
    <t>MANTENIMIENTO, ADECUACIÓN Y AMPLIACIÓN, LADO AIRE Y TIERRA DEL AEROPUERTO DE LA PEDRERA</t>
  </si>
  <si>
    <t>AMAZONAS</t>
  </si>
  <si>
    <t>MANTENIMIENTO, ADECUACIÓN Y AMPLIACIÓN, LADO AIRE Y TIERRA DEL AEROPUERTO DE LA CHORRERA</t>
  </si>
  <si>
    <t>MANTENIMIENTO, ADECUACIÓN Y AMPLIACIÓN, LADO AIRE Y TIERRA DEL AEROPUERTO DE TARAPACA</t>
  </si>
  <si>
    <t>MANTENIMIENTO, ADECUACIÓN Y AMPLIACIÓN, LADO AIRE Y TIERRA DEL AEROPUERTO DE EL BAGRE</t>
  </si>
  <si>
    <t>ANTIOQUIA</t>
  </si>
  <si>
    <t>MANTENIMIENTO, ADECUACIÓN Y AMPLIACIÓN, LADO AIRE Y TIERRA DEL AEROPUERTO DE SANTA ROSA DEL SUR</t>
  </si>
  <si>
    <t>BOLIVAR</t>
  </si>
  <si>
    <t>MANTENIMIENTO, ADECUACIÓN Y AMPLIACIÓN, LADO AIRE Y TIERRA DEL AEROPUERTO DE ARARACUARA</t>
  </si>
  <si>
    <t>CAQUETÁ</t>
  </si>
  <si>
    <t>MANTENIMIENTO, ADECUACIÓN Y AMPLIACIÓN, LADO AIRE Y TIERRA DEL AEROPUERTO DE OROCUE</t>
  </si>
  <si>
    <t>CASANARE</t>
  </si>
  <si>
    <t>MANTENIMIENTO, ADECUACIÓN Y AMPLIACIÓN, LADO AIRE Y TIERRA DEL AEROPUERTO DE ACANDÍ</t>
  </si>
  <si>
    <t>CHOCÓ</t>
  </si>
  <si>
    <t>MANTENIMIENTO, ADECUACIÓN Y AMPLIACIÓN, LADO AIRE Y TIERRA DEL AEROPUERTO DE JURADÓ</t>
  </si>
  <si>
    <t>MANTENIMIENTO, ADECUACIÓN Y AMPLIACIÓN, LADO AIRE Y TIERRA DEL AEROPUERTO DE MIRAFLORES</t>
  </si>
  <si>
    <t>GUAVIARE</t>
  </si>
  <si>
    <t>MANTENIMIENTO, ADECUACIÓN Y AMPLIACIÓN, LADO AIRE Y TIERRA DEL AEROPUERTO DE LA MACARENA</t>
  </si>
  <si>
    <t>META</t>
  </si>
  <si>
    <t>MANTENIMIENTO, ADECUACIÓN Y AMPLIACIÓN, LADO AIRE Y TIERRA DEL AEROPUERTO DE MAPIRIPAN</t>
  </si>
  <si>
    <t>MANTENIMIENTO, ADECUACIÓN Y AMPLIACIÓN, LADO AIRE Y TIERRA DEL AEROPUERTO DE LA URIBE</t>
  </si>
  <si>
    <t>INTERVENTORIA DEL MANTENIMIENTO, ADECUACIÓN Y AMPLIACIÓN, LADO AIRE Y TIERRA DEL AEROPUERTO DE LA PEDRERA</t>
  </si>
  <si>
    <t>INTERVENTORIA DEL MANTENIMIENTO, ADECUACIÓN Y AMPLIACIÓN, LADO AIRE Y TIERRA DEL AEROPUERTO DE LA CHORRERA</t>
  </si>
  <si>
    <t>INTERVENTORIA DEL MANTENIMIENTO, ADECUACIÓN Y AMPLIACIÓN, LADO AIRE Y TIERRA DEL AEROPUERTO DE TARAPACA</t>
  </si>
  <si>
    <t>INTERVENTORIA DEL MANTENIMIENTO, ADECUACIÓN Y AMPLIACIÓN, LADO AIRE Y TIERRA DEL AEROPUERTO DE EL BAGRE</t>
  </si>
  <si>
    <t>INTERVENTORIA DEL MANTENIMIENTO, ADECUACIÓN Y AMPLIACIÓN, LADO AIRE Y TIERRA DEL AEROPUERTO DE SANTA ROSA DEL SUR</t>
  </si>
  <si>
    <t>INTERVENTORIA DEL MANTENIMIENTO, ADECUACIÓN Y AMPLIACIÓN, LADO AIRE Y TIERRA DEL AEROPUERTO DE ARARACUARA</t>
  </si>
  <si>
    <t>INTERVENTORIA DEL MANTENIMIENTO, ADECUACIÓN Y AMPLIACIÓN, LADO AIRE Y TIERRA DEL AEROPUERTO DE OROCUE</t>
  </si>
  <si>
    <t>INTERVENTORIA DEL MANTENIMIENTO, ADECUACIÓN Y AMPLIACIÓN, LADO AIRE Y TIERRA DEL AEROPUERTO DE ACANDÍ</t>
  </si>
  <si>
    <t>INTERVENTORIA DEL MANTENIMIENTO, ADECUACIÓN Y AMPLIACIÓN, LADO AIRE Y TIERRA DEL AEROPUERTO DE JURADÓ</t>
  </si>
  <si>
    <t>INTERVENTORIA DEL MANTENIMIENTO, ADECUACIÓN Y AMPLIACIÓN, LADO AIRE Y TIERRA DEL AEROPUERTO DE MIRAFLORES</t>
  </si>
  <si>
    <t>INTERVENTORIA DEL MANTENIMIENTO, ADECUACIÓN Y AMPLIACIÓN, LADO AIRE Y TIERRA DEL AEROPUERTO DE LA MACARENA</t>
  </si>
  <si>
    <t>INTERVENTORIA DEL MANTENIMIENTO, ADECUACIÓN Y AMPLIACIÓN, LADO AIRE Y TIERRA DEL AEROPUERTO DE MAPIRIPAN</t>
  </si>
  <si>
    <t>INTERVENTORIA DEL MANTENIMIENTO, ADECUACIÓN Y AMPLIACIÓN, LADO AIRE Y TIERRA DEL AEROPUERTO DE LA URIBE</t>
  </si>
  <si>
    <t>MANTENIMIENTO, ADECUACIÓN Y AMPLIACIÓN, LADO AIRE Y TIERRA DEL AEROPUERTO DE BOCAS DE SATINGA</t>
  </si>
  <si>
    <t>NARIÑO</t>
  </si>
  <si>
    <t>INTERVENTORIA DEL MANTENIMIENTO, ADECUACIÓN Y AMPLIACIÓN, LADO AIRE Y TIERRA DEL AEROPUERTO DE BOCAS DE SATINGA</t>
  </si>
  <si>
    <t>CONVENIO INTERADAMINISTRATIVO PARA MEJORAR LA INFRAESTRUCTURA AEROPORTUARIA DEL AEROPUERTO DE CARURU</t>
  </si>
  <si>
    <t>VAUPES</t>
  </si>
  <si>
    <t>CONTRATAR EL MOBILIARIO PARA LOS AEROPUERTOS DE LETICIA, NEIVA, CUCUTA, BUCARAMANGA, IBAGUE, PASTO, ARMENIA, YOPAL, AGUACHICA Y SANTA MARTA</t>
  </si>
  <si>
    <t>VARIOS</t>
  </si>
  <si>
    <t>Requiere actualizacion de Ficha MGA y tramite de Traslado presupuestal</t>
  </si>
  <si>
    <t xml:space="preserve">AERONAUTICA CIVIL
Cronogramas de Inversión
Dependencia: </t>
  </si>
  <si>
    <t>VALOR ESTIMADO DEL PROCESO (millones)</t>
  </si>
  <si>
    <t>REQUIERE TRÁMITES  ANTE LA OAP (AUTORIZACIÓN VIGENCIAS FUTURAS)</t>
  </si>
  <si>
    <t>PLAN NACIONAL DE AERONAVEGACIÓN</t>
  </si>
  <si>
    <t>PAA PLAN ANUAL DE ADQUISICIONES</t>
  </si>
  <si>
    <t>PEI PLAN ESTRATEGICO INSTITUCIONAL</t>
  </si>
  <si>
    <t xml:space="preserve">Mes estimado de radicacion en la Direccion Administrativa </t>
  </si>
  <si>
    <t>Mes estimado de expedición del Registro Presupuestal</t>
  </si>
  <si>
    <t xml:space="preserve">Mes estimado  de Inicio del contrato </t>
  </si>
  <si>
    <t>Mes estimado de finalización del contratro</t>
  </si>
  <si>
    <t>ADQUISICION DE ELEMENTOS DE PROTECCION PERSONAL</t>
  </si>
  <si>
    <t>NIVEL CENTRAL</t>
  </si>
  <si>
    <t>N/A</t>
  </si>
  <si>
    <t>REGIONAL CUNDINAMARCA</t>
  </si>
  <si>
    <t>REGIONAL ANTIOQUIA</t>
  </si>
  <si>
    <t>REGIONAL ATLANTICO</t>
  </si>
  <si>
    <t>REGIONAL VALLE</t>
  </si>
  <si>
    <t>REGIONAL NORTE DE SANTANDER</t>
  </si>
  <si>
    <t>REGIONAL META</t>
  </si>
  <si>
    <t>TOTAL</t>
  </si>
  <si>
    <t>ADQUISICION  ELEMENTOS DE CONFORT ERGONOMICO EN EL PUESTO DE TRABAJO</t>
  </si>
  <si>
    <t>MANTENIMIENTO DE EQUIPOS PARA EL DESARROLLO DEL SISTEMA DE GESTION EN SEGURIDAD Y SALUD EN EL TRABAJO</t>
  </si>
  <si>
    <t>CONTRATAR EXAMENES MEDICOS OCUPACIONALES DE INGRESO, PERIODICO, POST INCAPACIDAD, EGRESO, TRABAJO EN ALTURAS, DEPORTIVOS Y CAMPAÑAS).</t>
  </si>
  <si>
    <t xml:space="preserve">CONTRATAR PROGRAMAS DE INTERVENCION EN VIGILANCIA EPIDEMIOLOGICA </t>
  </si>
  <si>
    <t>CONTRATAR SERVICIOS DE ACONDICIONAMIENTO FISICO  EN LAS INSTALACIONES DE LA ENTIDAD</t>
  </si>
  <si>
    <t>CONTRATAR ACTIVIDADES DE INTERVENCION PARA LA PREVENCION EN EL USO DE ALCOHOL Y SUSTANCIAS PSICOACTIVAS</t>
  </si>
  <si>
    <t>AQUISICION DE BOTIQUINES E INSUMOS PARA BOTIQUINES</t>
  </si>
  <si>
    <t>ADQUISICION ELEMENTOS Y EQUIPOS PARA BRIGADAS DE EMERGENCIAS</t>
  </si>
  <si>
    <t>CONTRATAR ACTIVIDADES DE SEÑALIZACION Y DEMARCACION DE AREAS PARA DESARROLLO DE LOS PROGRAMAS DEL SISTEMA DE GESTION EN SEGURIDAD Y SALUD EN EL TRABAJO.</t>
  </si>
  <si>
    <t>EVENTOS DEPORTIVOS CON DOTACIÓN</t>
  </si>
  <si>
    <t>VACACIONES RECREATIVAS PARA HIJOS DE SERVIDORES PUBLICOS(MITAD DE AÑO, SEMANA DE RECESO Y FIN DE AÑO)</t>
  </si>
  <si>
    <t>DOTACION CENTROS VACACIONALES (MENAJE E INSUMOS PARA ACTIVIDADES RECREATIVAS).</t>
  </si>
  <si>
    <t>PREPARACION AL SERVIDOR PUBLICO PROXIMO A PENSIONARSE</t>
  </si>
  <si>
    <t xml:space="preserve">TOTAL PRESUPUESTO GESTION DE SEGURIDAD Y SALUD EN EL TRABAJO Y BIENESTAR SOCIAL </t>
  </si>
  <si>
    <t>MANTENIMIENTO DEL EQUIPO AÉREO</t>
  </si>
  <si>
    <t>MANTENIMIENTO CORRECTIVO Y PREVENTIVO DEL EQUIPO AÉREO DE LA ENTIDAD, AVIÓN LABORATORIO CON SISTEMA DE INSPECCIÓN EN VUELO KING B200HK 3554 G Y AVIÓN CESSNA CARAVAN 208 HK3200G, INCLUYENDO INSUMOS Y REPUESTOS EN LAS FASES PREVENTIVAS DE CADA SERVICIO. </t>
  </si>
  <si>
    <t>$763.000.000   NOTA: SE SOLICITARA VIGENCIA FUTURA PARA EL PROX CUATRENIO</t>
  </si>
  <si>
    <t>$763.000.000 NOTA: SE ESTA EJECUTANDO Y FIN CONTRATO 31/07/2017</t>
  </si>
  <si>
    <t>NO APLICA</t>
  </si>
  <si>
    <t>MAYO DE 2018</t>
  </si>
  <si>
    <t>NOVIEMBRE 2018 O CON VIGENCIAS FUTURAS 31/07/2022</t>
  </si>
  <si>
    <t>SUMINISTRO DE COMBUSTIBLE</t>
  </si>
  <si>
    <t xml:space="preserve">SUMINISTRO DE COMBUSTIBLE PARA EL MANTENIMIENTO DEL EQUIPO AÉREO DE LA AERONAUTICA CIVIL; AERONAVES KING B200 HK 3554 G; CESSNA CARAVAN HK 3200 G Y AGUSTA A109C HK 3661 G.   </t>
  </si>
  <si>
    <t>$500.000.000 NOTA: SE SOLICITARA VIGENCIA FUTURA PARA EL PROX CUATRENIO</t>
  </si>
  <si>
    <t>$500.000.000 NOTA: SE ESTA EJECUTANDO Y FIN CONTRATO 31/07/2017</t>
  </si>
  <si>
    <t>MAYO DE 2019</t>
  </si>
  <si>
    <t>NOVIEMBRE 2018 O CON VIGENCIAS FUTURAS 31/07/2023</t>
  </si>
  <si>
    <t>C-2403-0600-12-0-1</t>
  </si>
  <si>
    <t>ADQUISICIÓN, INSTALACIÓN, INTEGRACIÓN Y PUESTA EN SERVICIO DE UN SISTEMA DE RECEPCIÓN DEL SATÉLITE GEOESTACIONARIO AMBIENTAL OPERACIONAL GOES-R</t>
  </si>
  <si>
    <t>NIVEL NACIONAL</t>
  </si>
  <si>
    <t>PNA-NUM.3 MET AERON</t>
  </si>
  <si>
    <t>SISTEMAS AWOS CAT I: ADQUISICIÓN, INSTALACIÓN, INTEGRACIÓN Y PUESTA EN FUNCIONAMIENTO DE SISTEMAS METEOROLÓGICOS AERONÁUTICOS (ESTACIÓN METEOROLÓGICA AUTOMÁTICA DE SUPERFICIE (EMAS), SISTEMA DE VIENTOS, EQUIPO MEDIDOR DE ALCANCE VISUAL EN PISTA, EQUIPO MEDIDOR TECHO DE NUBES)</t>
  </si>
  <si>
    <t>C-2403-0600-12-0-5</t>
  </si>
  <si>
    <t>ADQUISICIÓN, INSTALACION Y PUESTA EN FUNCIONAMIENTO DE UN SISTEMA RADAR METEOROLOGICO BANDA C</t>
  </si>
  <si>
    <t>C-2403-0600-16-0-9</t>
  </si>
  <si>
    <t>MANTENIMIENTO Y ACTUALIZACION DE SISTEMAS METEOROLOGICOS A NIVEL NACIONAL</t>
  </si>
  <si>
    <t>C-2403-0600-1-0-1</t>
  </si>
  <si>
    <t>ACTUALIZAZION ILS CAT. I A CAT. II AEROPUERTO DE RIONEGRO</t>
  </si>
  <si>
    <t>RIONEGRO</t>
  </si>
  <si>
    <t>ACTUALIZAZION ILS CAT. I A CAT. II AEROPUERTO DE CALI</t>
  </si>
  <si>
    <t>C-2403-0600-1-0-2</t>
  </si>
  <si>
    <t>ACTUALIZAZION (REUBICACION) ILS/GP-DME CAT. I AEROPUERTO DE LETICIA</t>
  </si>
  <si>
    <t>C-2403-0600-1-0-3</t>
  </si>
  <si>
    <t>ACTUALIZACION DVOR/DME ZIPAQUIRA</t>
  </si>
  <si>
    <t>ZIPAQUIRA</t>
  </si>
  <si>
    <t>ADQUISICION DVOR/DME VALLEDUPAR</t>
  </si>
  <si>
    <t>VALLEDUPAR</t>
  </si>
  <si>
    <t>ILS CAT III PISTA NORTE AEROPUERTO EL DORADO DE BOGOTA-VF</t>
  </si>
  <si>
    <t>ELDORADO</t>
  </si>
  <si>
    <t>EN EJECUCION</t>
  </si>
  <si>
    <t>ILS AEROPUERTO INTERNACIONAL MATECAÑA PEREIRA VF</t>
  </si>
  <si>
    <t>PEREIRA</t>
  </si>
  <si>
    <t>ADQUISICION, INSTALACION Y PUESTA EN FUNCIONAMIENTO SISTEMA RADIOAYUDAS DVOR/DME APTO DE CAREPA. P.E. HASTA EL 14-JULIO-2018 A PARTIR DE LA SUSCRIPCION DEL ACTA DE INICIO, PREVIO CUMPLIMIENTO REQUISITOS DE PERFECCIONAMIENTO Y EJECUCION CONTRATO.VF</t>
  </si>
  <si>
    <t>CAREPA</t>
  </si>
  <si>
    <t>ADQUISICION, INSTALACION Y PUESTA EN FUNCIONAMIENTO DE UN (1) SISTEMA ILS PARA EL AEROPUERTO RAFAEL NUÑEZ DE CARTAGENA PLAZO HASTA EL 14-07-18 DESDE SUSCRIP ACTA INICIO PREV CUMPL REQUI PEREFE Y EJE CTO VF</t>
  </si>
  <si>
    <t>CARTAGENA</t>
  </si>
  <si>
    <t>C-2403-0600-16-0-3</t>
  </si>
  <si>
    <t>MANTENMIENTO Y ACTUALIZACION SISTEMAS DE RADIOAYUDAS NIVEL NACIONAL</t>
  </si>
  <si>
    <t>C-2403-0600-11-0-2</t>
  </si>
  <si>
    <t>ADQUISICION, INSTALACION, CALIBRACIÓN, PRUEBA Y PUESTA EN FUNCIONAMIENTO DE GRUPOS ELECTRÓGENOS Y COMPLEMENTARIOS PARA LA SUBESTACIONES ELÉCTRICAS UBICADAS EN PARICUICA, TULUA (VOR), BUENAVENTURA (VOR),  AEROPUERTO BUENAVENTURA, SEVILLANO, LA PAZ, MAGANGUE, POLO NUEVO, TUMACO, EL ROSAL, SUBESTACION C Y D EL DORADO, RIONEGRO</t>
  </si>
  <si>
    <t>PARICUICA, TULUA (VOR), BUENAVENTURA (VOR),  AEROPUERTO BUENAVENTURA, SEVILLANO, LA PAZ, MAGANGUE, POLO NUEVO, TUMACO, EL ROSAL, MANIZALES, RIONEGRO</t>
  </si>
  <si>
    <t>Si, PNAVOL 2 PAG 353-364</t>
  </si>
  <si>
    <t>C-2403-0600-11-0-3</t>
  </si>
  <si>
    <t>ADQUISICION INSTALACION Y PUESTA EN SERVICIO DE EQUIPOS SUBESTACION ELECTRICA A/B EL DORADO</t>
  </si>
  <si>
    <t>EL DORADO</t>
  </si>
  <si>
    <t>ADQUISICION, INSTALACION, CALIBRACION Y PUESTA EN SERVICIO DE SISTEMA DE ALIMENTACION ELECTRICA REDUNDANTE  PARA LAPISTA NORTE DESDE S/E NUEVA TWR DE CONTROL EL DORADO</t>
  </si>
  <si>
    <t>ADQUISICION, INSTALACION Y PUESTA EN SERVICIO DE EQUIPOS PARA LA SUBESTACION ELECTRICA AERONAUTICA AEROPUERTO DE PASTO</t>
  </si>
  <si>
    <t>NORMALIZACION RETIE SUBESTACIONES ELECTRICAS A NIVEL NACIONAL</t>
  </si>
  <si>
    <t>Si, PNAVOL 2 PAG 384</t>
  </si>
  <si>
    <t xml:space="preserve">ADQUISICION, INSTALACION SISTEMAS DE PROTECCION CONTRA RAYOS (SIPRA) </t>
  </si>
  <si>
    <t>C-2403-0600-11</t>
  </si>
  <si>
    <t>ASIGNADO REGIONAL ATLANTICO</t>
  </si>
  <si>
    <t>ASIGNADO REGIONALVALLE</t>
  </si>
  <si>
    <t>ASIGNADO REGIONAL N DE SANTANDER</t>
  </si>
  <si>
    <t>C-2403-0600-17-0-3</t>
  </si>
  <si>
    <t>ADQUISICION, INSTALACION Y PUESTA EN SERVICIO DE BANDAS TRANSPORTADORAS DE EQUIPAJES PARA LOS AEROPUERTOS VASQUEZ COBO DE LETICIA Y  ANTONIO NARIÑO DE PASTO</t>
  </si>
  <si>
    <t>LETICIA
PASTO</t>
  </si>
  <si>
    <t>ADQUISICIÓN E INSTALACION DE ASCENSORES PARA LAS TORRES DE CONTROL DE , CALI, RIONEGRO, CARTAGENA Y TERMINAL DE SAN ANDRES</t>
  </si>
  <si>
    <t xml:space="preserve"> CALI, RIONEGRO, CARTAGENA Y TERMINAL DE SAN ANDRES</t>
  </si>
  <si>
    <t>C-2403-0600-17</t>
  </si>
  <si>
    <t>ASIGNADO REGIONAL ANTIOQUIA</t>
  </si>
  <si>
    <t>C-2403-0600-17-0-2</t>
  </si>
  <si>
    <t>ADQUISICION, INSTALACION Y PUESTA EN FUNCIONAMIENTO DEL SISTEMA DE LUCES DE APROXIMACION – ALS DEL AEROPUERTO JOSE MARIA CORDOVA DE RIONEGRO</t>
  </si>
  <si>
    <t>Si, PNA. VOL 2 PAG 342-346</t>
  </si>
  <si>
    <t xml:space="preserve">VF-EN EJECUCIÓN </t>
  </si>
  <si>
    <t>ADQUISICION, INSTALACION Y PUESTA EN SERVICIO DE ESCALERAS ELECTRICAS MUELLA NAL E INTERNAL AEROPUERTO GUSTAVO ROJAS PINILLA DE LA ISLA DE SAN ANDRES</t>
  </si>
  <si>
    <t>SAN ANDRES</t>
  </si>
  <si>
    <t>ADQUISICION DE REPUESTOS PARA SISTEMAS AEOPORTUARIOS</t>
  </si>
  <si>
    <t>C-2403-0600-21-0-1</t>
  </si>
  <si>
    <t>REPOSICION DE VEHICULOS UTILIZADOS PARA LA INSPECCION Y MANTENIMIENTO DE LOS SISTEMAS DE AYUDAS A LA NAVEGACION AEREA A NIVEL NACIONAL</t>
  </si>
  <si>
    <t>Si, PNA VOL 2 PAG 338-339</t>
  </si>
  <si>
    <t>C-2403-0600-15-0-1</t>
  </si>
  <si>
    <t>MANTENIMIENTO Y CONSERVACION DE LOS EQUIPOS Y SISTEMAS AEROPORTUARIOS INSTALADOS EN LOS AEROPUERTOS GUSTAVO ROJAS PINILLA DE SAN ANDRES Y EL EMBRUJO DE PROVIDENCIA INCLUYENDO EL SUMINISTRO DE MATERIALES, REPUESTOS, INSUMOS Y MANO DE OBRA.</t>
  </si>
  <si>
    <t>AEROPUERTOS SAN ANDRES Y PROVIDENCIA</t>
  </si>
  <si>
    <t>C-2403-0600-16-0-4</t>
  </si>
  <si>
    <t>MANTENIMIENTO PREVENTIVO Y CORRECTIVO DE EQUIPOS Y SISTEMAS AEROPORTUARIOS ELECTRICOS Y MECÁNICOS   INSTALADOS EN LOS AEROPUERTOS DE ELDORADO INCLUYENDO EL SUMINISTRO DE MATERIALES, REPUESTOS, INSUMOS Y MANO DE OBRA</t>
  </si>
  <si>
    <t>ADICION CONTRATO ENERGIA MANTENIMIENTO PREVENTIVO Y CORRECTIVO DE EQUIPOS Y SISTEMAS AEROPORTUARIOS ELECTRICOS Y MECÁNICOS   INSTALADOS EN LOS AEROPUERTOS DE ELDORADO</t>
  </si>
  <si>
    <t>C-2403-0600-23-0-4</t>
  </si>
  <si>
    <t xml:space="preserve">ADQUISICIÓN, INSTALACIÓN Y PUESTA EN SERVICIO DE SISTEMAS DE ILUMINACIÓN CATEGORIA 3 PARA LA PISTA NORTE 13L-31R DEL AEROPUERTO EL DORADO. </t>
  </si>
  <si>
    <t>Si, PNA, VOL 2 PAG 342-346</t>
  </si>
  <si>
    <t>C-2403-0600-13</t>
  </si>
  <si>
    <t>CONTRATAR EL SUMINISTRO, INSTALACIÓN Y PUESTA EN SERVICIO DE PLANTAS TELEFÓNICAS (PBXs IP) PARA GARANTIZAR EL SERVICIO DE TELEFONÍA A NIVEL NACIONAL</t>
  </si>
  <si>
    <t>SI, PNA Vol. II, Pág. 21 a 23, y 58</t>
  </si>
  <si>
    <t>C-2403-0600-13-0-1</t>
  </si>
  <si>
    <t>CONTRATAR EL SUMINISTRO, INSTALACIÓN Y PUESTA EN SERVICIO DE RADIOENLACES POR MICROONDAS A NIVEL NACIONAL</t>
  </si>
  <si>
    <t>SI, PNA Vol. II, Pág. 47 a 48, y 58</t>
  </si>
  <si>
    <t>C-2403-0600-13-02</t>
  </si>
  <si>
    <t>DISEÑO, CONSTRUCCIÓN, SUMINISTRO E INSTALACIÓN DE TORRES DE TRANSMISIÓN (AUTOSOPORTADA) PARA TELECOMUNICACIONES EN CERRO MACO Y CARTAGENA</t>
  </si>
  <si>
    <t>SI, PNA Vol. II, Pág. 58 a 59</t>
  </si>
  <si>
    <t>CONTRATAR LA ADQUISICION, INSTALACION Y PUESTA EN SERVICIO DE EQUIPOS DE COMUNICACIONES PARA TORRES Y CENTROS DE CONTROL (VCCS) A NIVEL NACIONAL VF</t>
  </si>
  <si>
    <t>ASIGNADO REGIONAL VALLE</t>
  </si>
  <si>
    <t>C-2403-0600-16-0-2</t>
  </si>
  <si>
    <t>ADQUISICIÓN DE REPUESTOS, MANTENIMIENTO Y ACTUALIZACIÓN DE LOS SISTEMAS DE COMUNICACIONES (RADIOENLACE POR MICROONDAS).</t>
  </si>
  <si>
    <t>C-2403-0600-06-2</t>
  </si>
  <si>
    <t xml:space="preserve">CONTRATAR LA PRESTACIÓN DEL SERVICIO DE SEGMENTO SATELITAL PARA LA RED DE ESTACIONES TERRENAS (VSAT) DE LA AERONÁUTICA CIVIL </t>
  </si>
  <si>
    <t>C-2403-0600-06-0-1</t>
  </si>
  <si>
    <t>PRESTACIÓN DEL SERVICIO DE COMUNICACIONES VÍA ACARS PARA LA TORRE DE CONTROL DEL AEROPUERTO INTERNACIONAL EL DORADO DE BOGOTA.</t>
  </si>
  <si>
    <t>???</t>
  </si>
  <si>
    <t xml:space="preserve">PRESTACIÓN DEL SERVICIO DE COMUNICACIONES POR FIBRA ÓPTICA PARA SAN ANDRES ISLAS </t>
  </si>
  <si>
    <t>PRESTACIÓN DEL SERVICIO DE COMUNICACIONES DATA LINK PARA EL SERVICIO DIGITAL AUTOMÁTICO DE INFORMACIÓN TERMINAL (D-ATIS) DEL AEROPUERTO INTERNACIONAL EL DORADO DE LA CIUDAD DE BOGOTÁ.</t>
  </si>
  <si>
    <t>C-2403-0600-06-0-6</t>
  </si>
  <si>
    <t>ARRENDAMIENTO DE ESPACIOS Y ENERGÍA ELECTRICA PARA LA INSTALACIÓN Y PUESTA EN SERVICIO DE INFRAESTRUCTURA AERONÁUTICA</t>
  </si>
  <si>
    <t>PRESTACIÓN DEL SERVICIO DE COMUNICACIONES POR FIBRA ÓPTICA PARA LA INTERCONEXIÓN DE BOGOTA A TOLÚ</t>
  </si>
  <si>
    <t>PRESTACIÓN DE SERVICIO DE CANAL DE COMUNICACIONES PARA INTERNET DE LA RED DE TELECOMUNICACIONES AERONÁUTICA</t>
  </si>
  <si>
    <t>C-2403-0600-06-0-3</t>
  </si>
  <si>
    <t>ADQUIRIR EL SERVICIO DE ASISTENCIA DURANTE EL PROCESO DE INSTALACIÓN Y PUESTA EN FUNCIONAMIENTO Y GESTIÓN DE UNA REDDIG II (RLA/03/901)</t>
  </si>
  <si>
    <t>SI, PNA Vol. II, Pág. 50 a 33</t>
  </si>
  <si>
    <t>C-2403-0600-06-0-5</t>
  </si>
  <si>
    <t>PROYECTOS Y ASESORÍAS DE LA OACI (RLA/06/901)</t>
  </si>
  <si>
    <t>C-2403-0600-06-0-4</t>
  </si>
  <si>
    <t>PAGO MINISTERIO DE TECNOLOGÍAS DE LA INFORMACIÓN Y LAS COMUNICACIONES (MINTIC) POR USO DEL ESPECTRO RADIOELÉCTRICO</t>
  </si>
  <si>
    <t>TRASLADO REDDIG (OACI)</t>
  </si>
  <si>
    <t>MANTENIMIENTO CORRECTIVO SISTEMA DE AIRE ACONDICIONADO AEROPUERTO GUSTAVO ROJAS PINILLA DE LA ISLA DE SAN ANDRES</t>
  </si>
  <si>
    <t>Si, PNA Vol 2 , Pág 359</t>
  </si>
  <si>
    <t>MANTENIMIENTO PREVENTIVO Y CORRECTIVO ASCENSOR TWR NEIVA, ESTACION RADAR ESPINAL Y CGAC</t>
  </si>
  <si>
    <t>NEIVA, ESPINAL, BOGOTA</t>
  </si>
  <si>
    <t>BOLSA DE REPUESTOS PARA MANTENIMIENTO PREVENTIVO Y CORRECTIVO DE AIRES ACONDICIONADOS, EQUIPOS HIDRONEUMATICOS, BANDAS DE EQUIPAJE, SUBESTACIONES ELECTRICAS Y OTROS</t>
  </si>
  <si>
    <t>BOGOTA, AEROPUERTOS GUAYMARAL, NEIVA, IBAGUE, CHAPARRAL, PITALITO, FLANDES, MARIQUITA, PAIPA, PUERTO ASIS, SAN VICENTE, FLORENCIA, LETICIA, PUERTO LEGUIZAMO, VILLA GARZON Y ESTACIONES DE LA REGIONAL CUNDINAMARCA</t>
  </si>
  <si>
    <t>C-2403-0600-15-0-2</t>
  </si>
  <si>
    <t xml:space="preserve">REPUESTOS PARA SISTEMA DE BOMBILLERIA </t>
  </si>
  <si>
    <t>C-2403-0600-15-0-3</t>
  </si>
  <si>
    <t xml:space="preserve">ADQUISICION FUNGIBLES, ACCESORIOS, SUB-EQUIPOS Y MATERIALES PARA EL MANTENIMIENTO DE LOS EQUIPOS Y SISTEMAS AEROPORTUARIOS (REDES, PLANTA TELEFONICA, COMUNICACIONES, METEREOLOGIA, RADIOAYUDAS Y RADAR) DE LOS AEROPUERTOS Y ESTACIONES ADSCRITOS A LA REGIONAL CUNDINAMARCA </t>
  </si>
  <si>
    <t xml:space="preserve">ADQUISICION ACEITES Y FILTROS PARA LOS GRUPOS ELECTROGENOS </t>
  </si>
  <si>
    <t>C-2403-0600-15-0-5</t>
  </si>
  <si>
    <t>ADQUISICION ANDAMIOS CERTIFICADOS PARA TRABAJO EN ALTURAS</t>
  </si>
  <si>
    <t xml:space="preserve">ADQUISICION DE KITS DE HERRAMIENTA PARA EL MANTENIMIENTO DE EQUIPOS Y SISTEMAS AEROPORTUARIOS (REDES, PLANTA TELEFONICA, COMUNICACIONES, METEREOLOGIA, RADIOAYUDAS Y RADAR) DE LOS AEROPUERTOS Y ESTACIONES ADSCRITOS A LA REGIONAL CUNDINAMARCA </t>
  </si>
  <si>
    <t>C-2403-0600-15</t>
  </si>
  <si>
    <t>ASIGNADO REGIONAL NORTE DE SANTANDER</t>
  </si>
  <si>
    <t>ASIGNADO REGIONAL META</t>
  </si>
  <si>
    <t>C-2403-0600-16-0-5-1</t>
  </si>
  <si>
    <t>MANTENIMIENTO PREVENTIVO Y CORRECTIVO VEHICULOS PARA VEHICULOS SOPORTE TECNICO</t>
  </si>
  <si>
    <t>VEHICULOS SOPORTE TECNICO</t>
  </si>
  <si>
    <t>C-2403-0600-16-0-5-2</t>
  </si>
  <si>
    <t>ADQUISICION COMBUSTIBLE PARA VEHICULOS SOPORTE TECNICO</t>
  </si>
  <si>
    <t>ADQUISICION COMBUSTIBLE PARA EDIFICIOS, ESTACIONES, AEROPUERTOS</t>
  </si>
  <si>
    <t>ESTACIONES Y AEROPUERTOS DE LA REGIONAL CUNDINAMARCA</t>
  </si>
  <si>
    <t>ADQUISICION COMBUSTIBLE GAS PROPANO CGAC</t>
  </si>
  <si>
    <t>CGAC</t>
  </si>
  <si>
    <t>ADQUISICION COMBUSTIBLE PUERTO ASIS. ARARACURA Y FLORENCIA-GRUPO ENERGIA</t>
  </si>
  <si>
    <t>PUERTO ASIS ARARACUARA  Y FLORENCIA</t>
  </si>
  <si>
    <t>C-2403-0600-16-0-5-3</t>
  </si>
  <si>
    <t>ADQUISICION DE PEAJES</t>
  </si>
  <si>
    <t>C-2403-0600-16-0-5-4</t>
  </si>
  <si>
    <t>ADQUISICION DE LLANTAS PARA VEHICULOS SOPORTE TECNICO</t>
  </si>
  <si>
    <t>C-2403-0600-16</t>
  </si>
  <si>
    <t>C-2403-0600-23-0-8</t>
  </si>
  <si>
    <t>BOLSA DE REPUESTOS MANTENIMIENTO CGAC</t>
  </si>
  <si>
    <t>C-2403-0600-23-0-2</t>
  </si>
  <si>
    <t>CONTRATAR LA ADQUISICION, INSTALACION Y PUESTA EN SERVICIO DE UN BANCO DE DATOS NOTAM, UN BANCO DE DATOS OPMET, UN MODULO PIB, UN MODULO FPL/RPL, UN MODULO AIP, UN MODULO eTOD Y UN MODULO DE DISEÑO DE PROCEDIMIEMTOS DE VUELO Y ESPACIOS AEREOS. VF</t>
  </si>
  <si>
    <t>C-2403-0600-16-0-1</t>
  </si>
  <si>
    <t>REPARACION DE MODULOS Y PARTES DE SISTEMAS RADAR INSTALADOS A NIVEL NACIONAL</t>
  </si>
  <si>
    <t>C-2403-0600-3-0-2</t>
  </si>
  <si>
    <t>ACTUALIZACION SISTEMA RADAR SECUNDARIO CALI</t>
  </si>
  <si>
    <t>PNA-VOL 2 V. 8 VIGILANCIA</t>
  </si>
  <si>
    <t>C-2403-0600-3-0-3</t>
  </si>
  <si>
    <t>ADQUISICION, INSTALACION Y PUESTA EN SERVICIO SISTEMAS DE MULTILATERACION Y/O ADS-B (VIGILANCIA DEPENDIENTE AUTOMATICA)</t>
  </si>
  <si>
    <t>ADQUISICION MAQUINAS DE BOMBEROS PARA EXTINCION DE INCENDIOS</t>
  </si>
  <si>
    <t xml:space="preserve">ADQUISICION DE MAQUINAS DE BOMBEROS </t>
  </si>
  <si>
    <t xml:space="preserve">SANTA MARTA YOPAL POPAYAN </t>
  </si>
  <si>
    <t>NUMERAL 1.1.2 ESTRATEGIA SEI</t>
  </si>
  <si>
    <t xml:space="preserve">SI                                      5. Cumplimiento de las metas del Plan de Navegación Aérea </t>
  </si>
  <si>
    <t>CALI, VALLEDUPAR NEIVA</t>
  </si>
  <si>
    <r>
      <t xml:space="preserve">ADQUISICION DE EQUIPOS Y HERRAMIENTAS PARA BOMBEROS Y RESCATE. </t>
    </r>
    <r>
      <rPr>
        <u/>
        <sz val="9"/>
        <color rgb="FF000000"/>
        <rFont val="Arial"/>
        <family val="2"/>
      </rPr>
      <t>SAR</t>
    </r>
  </si>
  <si>
    <t xml:space="preserve">ADQUISICION DE HERRAMIENTAS Y EQUIPOS PARA  BOMBEROS </t>
  </si>
  <si>
    <t xml:space="preserve">NUMERAL 1.1.2 ESTRATEGIA SEI, Titulo: Herramientas y Equipos Necesarios para Operaciones SEI, tabla: Lista relacionada con el equipo de salvamento
que tienen que llevar los vehículos RFF
</t>
  </si>
  <si>
    <t>ADQUISICION DE EQUIPOS DE PROTECCION PERSONAL PARA BOMBEROS Y RESCATE.</t>
  </si>
  <si>
    <t>ADQUISICION DE EQUIPOS DE PROETCCION PERSONAL</t>
  </si>
  <si>
    <r>
      <t>ADQUISICION DE ELEMENTOS DE PROTECCION PERSONAL PARA BOMBEROS Y RESCATE.</t>
    </r>
    <r>
      <rPr>
        <u/>
        <sz val="8"/>
        <color rgb="FF000000"/>
        <rFont val="Arial"/>
        <family val="2"/>
      </rPr>
      <t xml:space="preserve"> SEI</t>
    </r>
  </si>
  <si>
    <t>MANTENIMIENTO PREVENTIVO Y CORRECTIVO PARA LAS MAQUINAS DE BOMBEROS DE GRAN CAPACIDAD</t>
  </si>
  <si>
    <t xml:space="preserve">MANTENIMIENTO MAQUIJAS DE BOMBEROS GRAN CAPACIDAD  </t>
  </si>
  <si>
    <t>NUMERAL 1.1.2 ESTRATEGIA SEI, titulo: Vehículos de Extinción</t>
  </si>
  <si>
    <t>MANTENIMIENTO PREVENTIVO Y CORRECTIVO PARA LAS MAQUINAS DE BOMBEROS DE MENOR CAPACIDAD</t>
  </si>
  <si>
    <t xml:space="preserve">MANTENIMIENTO MAQUIJAS DE BOMBEROS MENOR CAPACIDAD  </t>
  </si>
  <si>
    <t>MANTENIMIENTO PREVENTIVO Y CORRECTIVO DE VEHICULOS DE RESCATE - NIVEL CENTRAL</t>
  </si>
  <si>
    <t xml:space="preserve">MANTENIMIENTO DE VEHICULOS </t>
  </si>
  <si>
    <t>ADQUISICION DE COMBUSTIBLES Y LUBRICANTES VEHICULOS DE BOMBEROS Y DE RESCATE</t>
  </si>
  <si>
    <t xml:space="preserve">ADQUISICION DE COMBUSTIBLE </t>
  </si>
  <si>
    <t>RENOVACION DE LLANTAS PARA MAQUINAS DE BOMBEROS Y VEHICULOS DE RESCATE</t>
  </si>
  <si>
    <t xml:space="preserve">ADQUISICION DE LLANTAS PARA MAQUINAS DE BOMBEROS  </t>
  </si>
  <si>
    <t>ADQUISICION PRODUCTOS PARA MANTENIMIENTO Y LIMPIEZA DE MAQUINAS DE BOMBEROS Y VEHICULOS DE RESCATE.</t>
  </si>
  <si>
    <t xml:space="preserve">ADQUISICION DE PRODUCTOS DE LIMPIEZA </t>
  </si>
  <si>
    <t>TRASLADO DE MAQUINAS DE BOMBEROS, VEHICULOS, EQUIPOS Y HERRRAMIENTAS DE RESCATE.</t>
  </si>
  <si>
    <t xml:space="preserve">TRASLADO DE MAQUINAS DE BOMBEROS </t>
  </si>
  <si>
    <t>MANTENIMIENTO DE EQUIPOS Y HERRAMIENTAS PARA BOMBEROS Y RESCATE (INCLUYEN REPUESTOS) SBA</t>
  </si>
  <si>
    <t xml:space="preserve">MANTENIMIENTO DE MAQUINAS Y HERRAMIENTAS DE BOMBEROS </t>
  </si>
  <si>
    <t xml:space="preserve"> 750.000.000 
</t>
  </si>
  <si>
    <t>NUMERAL 1.1.2 ESTRATEGIA SEI, Titulo: Herramientas y Equipos Necesarios para Operaciones SEI</t>
  </si>
  <si>
    <t xml:space="preserve">ADQUISICIÓN, INSTALACIÓN Y PUESTA EN MARCHA DE SISTEMAS Y EQUIPOS DE INSPECCIÓN, MÁQUINAS DE RAYOS X ARAUCA  BUENEVENTURA MITU ,PUERTO  CARREÑO, FLORENCIA,LETICA PTO ASIS,  </t>
  </si>
  <si>
    <t xml:space="preserve">ADQUISICION DE MAQUINAS DE  INSPECCION Y RX </t>
  </si>
  <si>
    <t xml:space="preserve"> ARAUCA  BUENEVENTURA MITU ,PUERTO  CARREÑO, FLORENCIA,LETICA PTO ASIS,  </t>
  </si>
  <si>
    <t>4.4.1. Res. 1357/17 art.. 70 num 11</t>
  </si>
  <si>
    <t xml:space="preserve">ADQUISICION, INSTALACION Y PUESTA EN FUNCIONAMIENTO DE CIRCUITOS CERRADOS DE TELEVISION. PARA LETICIA  </t>
  </si>
  <si>
    <t xml:space="preserve">ADQUISICION DE MAQUINAS DE  CIRCUTO CERRADO DE TV </t>
  </si>
  <si>
    <t xml:space="preserve">MANTENIMIENTO PREVENTIVO Y CORRECTIVO PARA LOS EQUIPOS DE RAYOS-X,Y DETECTOR DE METALES  CON SUS RESPECTIVOS KITS DE REPUESTOS ,  </t>
  </si>
  <si>
    <t xml:space="preserve">MANTENIMIENTO PREVENTIVO Y CORRECTIVO PARA LOS EQUIPOS DE RAYOS-X,Y DETECTOR DE METALES  </t>
  </si>
  <si>
    <t xml:space="preserve">Barranquilla ,Ipiales Pasto, Cali, Rioanegro, Bta Cna Almacen, Florencia, Neiva, Villavicencio, Tumaco Buenaventura, Puerto asis, </t>
  </si>
  <si>
    <t xml:space="preserve">JULIO </t>
  </si>
  <si>
    <t>DICEMBRE</t>
  </si>
  <si>
    <t>MANTENIMIENTO DE LOS CIRCUITOS CERRADOS DE TELEVISIÓN CON SUS CORRESPONDIENTES KITS DE REPUESTOS.</t>
  </si>
  <si>
    <t xml:space="preserve">MANTENIMIENTO DE LOS CIRCUITOS CERRADOS DE TELEVISIÓN </t>
  </si>
  <si>
    <t>MANTENIMIENTO DE EQUIPOS DE IDENTIFICACION CON SU CORRESPONDIENTE KIT DE REPUESTOS E INSUMOS EN EL NIVEL CENTRAL</t>
  </si>
  <si>
    <t xml:space="preserve">MANTENIMIENTO DE EQUIPOS DE IDENTIFICACION </t>
  </si>
  <si>
    <t>MANTENIMIENTO CONTROL DE ACCESOS E INCENDIOS - NEA CEA,</t>
  </si>
  <si>
    <t>CONTRATACION DE SERVICIOS DE SEGURIDAD DESTINADOS A LA OPERACIÓN  DE SEGURIDAD Y PROTECCION DE PERIMETROS EN AEROPUERTOS Y ESTACIONES AERONAUTICAS.</t>
  </si>
  <si>
    <t xml:space="preserve">NIVEL CENTRAL </t>
  </si>
  <si>
    <t>OBJETIVO No. 3</t>
  </si>
  <si>
    <t>CONTRATACION DE SERVICIOS DE VIGILANCIA ADMINISTRATIVA DESTINADOS A LA OPERACIÓN DE SEGURIDAD AEROPORTUARIA Y PROTECCION DE PERIMETROS EN AEROPUERTOS Y ESTACIONES AERONAUTICAS.</t>
  </si>
  <si>
    <t>FEBERO</t>
  </si>
  <si>
    <t>ADQUISICION DE INSUMOS Y ELEMENTOS PARA LA OPERACIÓN DE PUESTOS DE VIGILANCIA POLICIAL.</t>
  </si>
  <si>
    <t>4.4.1.Res. 1357/17 art.. 70 num 11</t>
  </si>
  <si>
    <t>REALIZACION DE SIMULACROS CONTRA ACTOS DE INTERFERENCIA ILICITA.</t>
  </si>
  <si>
    <t>4.4.1.Res. 1357/17 Ar.t. 70 num 11</t>
  </si>
  <si>
    <t xml:space="preserve">FEBRERO </t>
  </si>
  <si>
    <t>ADQUISICION DE SERVICIOS DE VIGILANCIA TECNICA PARA LAS ESTACIONES AERONAUTICAS</t>
  </si>
  <si>
    <t>FEBREO</t>
  </si>
  <si>
    <t xml:space="preserve">                    MARZO</t>
  </si>
  <si>
    <t>SERVICIOS  MEDICOS PARA LAS SANIDADES AEROPORTUARIAS DE:  NEIVA, IBAGUE,  PUERTO ASIS , FLORENCIA, LETICIA, BARRANQUILLA, PASTO, ARMENIA, IPIALES , POPAYAN,  TUMACO, ARAUCA, VILLAVICENCIO, YOPAL - UN SOLO PROCESO</t>
  </si>
  <si>
    <t>Contratar los servicios médicos y de auxiliares de enfermería de las sanidades aeroporturias para los aeropuertos administrados por la Unidad Administrativa  Especial de Aeronáutica Civil</t>
  </si>
  <si>
    <t>NEIVA, IBAGUE,  PUERTO ASIS , FLORENCIA, LETICIA, BARRANQUILLA, PASTO, ARMENIA, IPIALES , POPAYAN,  TUMACO, ARAUCA, VILLAVICENCIO, YOPAL - UN SOLO PROCESO</t>
  </si>
  <si>
    <t>4.6</t>
  </si>
  <si>
    <t xml:space="preserve">5. Cumplimiento de las metas del Plan de Navegación Aérea </t>
  </si>
  <si>
    <t>Mayo</t>
  </si>
  <si>
    <t>Junio</t>
  </si>
  <si>
    <t>Agosto</t>
  </si>
  <si>
    <t>Diciembre</t>
  </si>
  <si>
    <t>SERVICIOS DE ENFERMERIA PARA LAS SANIDADES AEROPORTUARIAS DE:  NEIVA, IBAGUE,  PUERTO ASIS , FLORENCIA, LETICIA, BARRANQUILLA, PASTO, ARMENIA, IPIALES , POPAYAN,  TUMACO, ARAUCA, VILLAVICENCIO, YOPAL - UN SOLO PROCESO</t>
  </si>
  <si>
    <t xml:space="preserve">CONTRATAR LA ELABORACION DEL ESTUDIO DE IMPACTO AMBIENTAL REQUERIDO  PARA EL TRAMITE DE LICENCIA AMBIENTAL EN EL PROYECTO DE  OBRAS DE MODIFICACION Y AMPLIACION  DEL AEROPUERTO DE BUENAVENTURA </t>
  </si>
  <si>
    <t xml:space="preserve">ELABORACION DEL ESTUDIO DE IMPACTO AMBIENTAL AMPLIACION  DEL AEROPUERTO DE BUENAVENTURA </t>
  </si>
  <si>
    <t>CAP.402/ 4,2,1/ 4,2,2/ 4,2,3</t>
  </si>
  <si>
    <t xml:space="preserve">CONTRATAR LA ELABORACION DEL ESTUDIO DE IMPACTO AMBIENTAL (EIA) PARA EL TRAMITE DE LICENCIA AMBIENTAL DE LAS OBRAS DE CERTIFICACION DEL AEROPUERTO SIMON BOLIVAR  DE LA CIUDAD DE SANTA MARTA </t>
  </si>
  <si>
    <t xml:space="preserve">ELABORACION DEL ESTUDIO DE IMPACTO AMBIENTAL AEROPUERTO SIMON BOLIVAR  DE LA CIUDAD DE SANTA MARTA </t>
  </si>
  <si>
    <t>SANTA MARTA</t>
  </si>
  <si>
    <t>CONTRATAR EL ESTUDIO DE LA POSIBLE INFLUENCIA DEL RUIDO AERONÁUTICO DE LA NUEVA CONDICIÓN DE OPERACIÓN, SOBRE LA PRODUCTIVIDAD DE LA GANADERÍA, LA AVIFAUNA  Y HUMEDAL GUALI, EN LA ZONA RURAL DEL MUNICIPIO DE FUNZA, ÁREA DE INFLUENCIA DEL AEROPUERTO ELDORADO DE BOGOTÁ.  (EN CUMPLIMIENTO DE LA RESOLUCIÓN 1034 DE 2015 EXPEDIDA POR LA  ANLA PARA EL AEROPUERTO ELDORADO.)</t>
  </si>
  <si>
    <t>ESTUDIO DE LA POSIBLE INFLUENCIA DEL RUIDO AERONÁUTICO EN LA ZONA RURAL DEL MUNICIPIO DE FUNZA  ÁREA DE INFLUENCIA DEL AEROPUERTO ELDORADO DE BOGOTÁ.</t>
  </si>
  <si>
    <t xml:space="preserve">ELDORADO </t>
  </si>
  <si>
    <t>CONTRATAR EL ESTUDIO PARA LA COMPROBACIÓN DEL CUMPLIMIENTO DE LOS LIMITES DE EXPOSICIÓN A CAMPOS ELECTROMAGNÉTICOS EN ESTACIONES AERONÁUTICAS, AEROPUERTOS Y SISTEMAS AERONÁUTICOS.  (EL MONITOREO SE DESARROLLARÁ EN CUMPLIMIENTO AL DECRETO 195 DE 2005 EMITIDO POR EL MINISTERIO DE PROTECCIÓN SOCIAL, MINISTERIO DE TELECOMUNICACIONES Y MINISTERIO DE AMBIENTE, VIVIENDA Y DESARROLLO TERRITORIAL)</t>
  </si>
  <si>
    <t>ESTUDIO PARA LA COMPROBACIÓN DEL CUMPLIMIENTO DE LOS LIMITES DE EXPOSICIÓN A CAMPOS ELECTROMAGNÉTICOS EN ESTACIONES AERONÁUTICAS, AEROPUERTOS Y SISTEMAS AERONÁUTICOS</t>
  </si>
  <si>
    <t>CONTRATAR LOS PROGRAMAS DE MONITOREO AMBIENTAL, AIRE,  RUIDO Y MANEJO DE RESIDUOS SOLIDOS EN AEROPUERTOS DE LAS DIFERENTES REGIONALES DE LA ENTIDAD.</t>
  </si>
  <si>
    <t>MONITOREO AMBIENTAL, AIRE,  RUIDO Y MANEJO DE RESIDUOS SOLIDOS</t>
  </si>
  <si>
    <t>CONTRATAR LOS ESTUDIOS SOBRE IMPACTO AMBIENTAL EN LOS AEROPUERTOS DE LAS DIFERENTES REGIONALES DE LA ENTIDAD.</t>
  </si>
  <si>
    <t>IMPACTO AMBIENTAL EN LOS AEROPUERTOS</t>
  </si>
  <si>
    <t>CONTRATACION ELABORACION Y ACTUALIZACION DE PLANES DE MANEJO AMBIENTAL EN AEROPUERTOS DE LAS DIFERENTES REGIONALES DE LA ENTIDAD,</t>
  </si>
  <si>
    <t xml:space="preserve"> ELABORACION Y ACTUALIZACION DE PLANES DE MANEJO AMBIENTAL</t>
  </si>
  <si>
    <t>CONTRATAR LAS INTERVENTORIA AMBIENTALES DE LOS DIFERENTES PROYECTOS DEL NIVEL CENTRAL Y DEMAS REGIONALES DE LA ENTIDAD, PARA  EL PROGRAMA DE  LEVANTAMIENTO DE INFORMACION PARA ESTUDIOS PLANES Y PROGRAMAS AMBIENTALES.</t>
  </si>
  <si>
    <t>INTERVENTORIA AMBIENTALES DE LOS DIFERENTES PROYECTOS DEL NIVEL CENTRAL Y DEMAS REGIONALES</t>
  </si>
  <si>
    <t xml:space="preserve">CONTRATAR LA PODA Y TALA DE ARBOLES EN LOS AEROPUERTOS DE LAS REGIONALES DE LA  ENTIDAD </t>
  </si>
  <si>
    <t>PODA Y TALA DE ARBOLES EN LOS AEROPUERTOS</t>
  </si>
  <si>
    <t>CONTRATAR EL DESARROLLO DE  PROGRAMAS DE CONTROL AMBIENTAL EN LAS DIFERENTES REGIONALES DE LA ENTIDAD</t>
  </si>
  <si>
    <t>DESARROLLO DE  PROGRAMAS DE CONTROL AMBIENTAL</t>
  </si>
  <si>
    <t>CONTRATAR EL MANTENIMIENTO DE  TRATAMIENTO DE AGUAS RESIDUALES  Y TRATAMIENTO DE  AGUA POTABLE  EN LAS DIFERENTES REGIONALES DE LA ENTIDAD</t>
  </si>
  <si>
    <t xml:space="preserve">MANTENIMIENTO DE  TRATAMIENTO DE AGUAS RESIDUALES  Y TRATAMIENTO DE  AGUA POTABLE </t>
  </si>
  <si>
    <t>CONTRATAR EL MANEJO DE RESIDUOS SOLIDOS DE LOS  DIFERENTES AEROPUERTOS EN LAS REGIONALES DE LA ENTIDAD.</t>
  </si>
  <si>
    <t>MANEJO DE RESIDUOS SOLIDOSEN AEROPUERTOS</t>
  </si>
  <si>
    <t>CONTRATAR LAS INTERVENTORIA AMBIENTALES DE LOS DIFERENTES PROYECTOS DEL NIVEL CENTRAL Y DEMAS REGIONALES DE LA ENTIDAD, PARA  EL PROGRAMA DE  ADECUACION, MANTENIMINTO Y MEJORAMIENTO DE LA INFRAESTRUCTURA AMBIENTAL AEROPORTUARIA</t>
  </si>
  <si>
    <t>INTERVENTORIA AMBIENTALES DE LOS DIFERENTES PROYECTOS DEL NIVEL CENTRAL Y DEMAS REGIONALES,</t>
  </si>
  <si>
    <r>
      <rPr>
        <sz val="11"/>
        <color theme="1"/>
        <rFont val="Calibri"/>
        <family val="2"/>
        <scheme val="minor"/>
      </rPr>
      <t>APLICACIÓN DE LOS PROGRAMAS DE SALUD OCUPACIONAL</t>
    </r>
    <r>
      <rPr>
        <sz val="11"/>
        <color theme="1"/>
        <rFont val="Calibri"/>
        <family val="2"/>
        <scheme val="minor"/>
      </rPr>
      <t xml:space="preserve"> (SISTEMA DE GESTION DE LA SEGURIDAD Y SALUD EN EL TRABAJO) Y BIENESTAR SOCIAL</t>
    </r>
  </si>
  <si>
    <t>UNICO PAGO</t>
  </si>
  <si>
    <t>CUMPLIMIENTO DE PROGRAMA DE GESTION DEL TALENTO HUMANO</t>
  </si>
  <si>
    <t xml:space="preserve">JUNIO </t>
  </si>
  <si>
    <t xml:space="preserve">MAYO </t>
  </si>
  <si>
    <r>
      <t xml:space="preserve">ACTUALIZACIÓN/ADQUISICIÓN, INSTALACIÓN Y PUESTA EN FUNCIONAMIENTO DE POSICIONES DE VISUALIZACIÓN Y PLAN DE VUELO TORRES DE CONTROL A NIVEL NACIONAL </t>
    </r>
    <r>
      <rPr>
        <b/>
        <sz val="10"/>
        <color rgb="FFFF0000"/>
        <rFont val="Arial"/>
        <family val="2"/>
      </rPr>
      <t>VF</t>
    </r>
  </si>
  <si>
    <r>
      <t xml:space="preserve">PNA-NUM.3 MET AERON
</t>
    </r>
    <r>
      <rPr>
        <sz val="11"/>
        <color rgb="FFFF0000"/>
        <rFont val="Calibri"/>
        <family val="2"/>
        <scheme val="minor"/>
      </rPr>
      <t>(CUADRO INVERSION NO LO CONTEMPLA)</t>
    </r>
  </si>
  <si>
    <t>$2,016,948,692  (SOLICITAR 2018 Y 2019)</t>
  </si>
  <si>
    <t>AERONAUTICA CIVIL
Cronogramas de Inversión 2018
Dependencia: Secretaria de Seguridad Aerea</t>
  </si>
  <si>
    <t>CONTROL OPERACIONAL PARA GARANTIZAR LA SEGURIDAD AEREA</t>
  </si>
  <si>
    <t>240906003-1</t>
  </si>
  <si>
    <t>CONTRATAR ASESORIAS DE EXPERTOS EN CERTIFICACION DE PRODUCTOS AERONAUTICOS</t>
  </si>
  <si>
    <t>BOGOTA</t>
  </si>
  <si>
    <t>INDICE DE ACCIDENTALIDAD</t>
  </si>
  <si>
    <t>240906003-3</t>
  </si>
  <si>
    <t>PAGO CUOTA SUSCRIPCION CONVENIO INTERNACIONAL</t>
  </si>
  <si>
    <t>SI - INDICADOR INDICE DE ACCIDENTALIDAD</t>
  </si>
  <si>
    <t>240906003-4</t>
  </si>
  <si>
    <t>CONTRATAR LA ACTUALIZACION Y COMPRA DOCUMENTOS MERCANCIAS PELIGROSAS</t>
  </si>
  <si>
    <t>SI - INDICADOR INDICE DE ACCIDENTALIDAD Y EMPRESAS SMS EN FASE 4</t>
  </si>
  <si>
    <t xml:space="preserve">CONTRATAR LA ACTUALIZACION Y COMPRA DOCUMENTOS AERONAVEGABILIDAD </t>
  </si>
  <si>
    <t>SI - INDICADOR INDICE DE ACCIDENTALIDAD Y EMPRESAS SMS EN FASE 5</t>
  </si>
  <si>
    <t>CONTRATAR LA ACTUALIZACION Y COMPRA DOCUMENTOS SEGURIDAD OPERACIONAL</t>
  </si>
  <si>
    <t>SI - INDICADOR INDICE DE ACCIDENTALIDAD Y EMPRESAS SMS EN FASE 6</t>
  </si>
  <si>
    <t>240906003-5</t>
  </si>
  <si>
    <t xml:space="preserve">CONTRATAR EL SUMINISTRO DE COMBUSTIBLE Y LUBRICANTES </t>
  </si>
  <si>
    <t>240906003-7</t>
  </si>
  <si>
    <t xml:space="preserve">CONTRATAR LA PRESTACION DE SERVICIO DE MANTENIMIENTO PARA LOS VEHICULOS </t>
  </si>
  <si>
    <t>240906003-8</t>
  </si>
  <si>
    <t>CONTRATAR LA ADQUISICION DE PRUEBAS DE SUSTANCIAS PSICOACTIVAS Y DE ALCOHOL Y DROGAS</t>
  </si>
  <si>
    <t>240906003-9</t>
  </si>
  <si>
    <t>CONTRATAR LA ADQUISICION DE PRUEBAS PSICOTECNICAS Y/O PSICOMETRICAS</t>
  </si>
  <si>
    <t>240906003-11</t>
  </si>
  <si>
    <t>CONTRATAR LA PRESTACION DE SERVICIOS DE CALIBRACION DE ALCOHOLIMETROS</t>
  </si>
  <si>
    <t>ASESORIAS Y SERVICIOS DE CONSULTORIAS
CONTRATAR - ASESORIAS PARA EL FORTALECIMIENTO INSTITUCIONAL</t>
  </si>
  <si>
    <t>IMPLEMENTACION DE METODOLOGIA PARA EL AUMENTO TARIFARIO</t>
  </si>
  <si>
    <t>SI 
FORTALECER LA GESTION Y EFICIENCIA INSTITUCIONAL</t>
  </si>
  <si>
    <t>ASESORIAS Y SERVICIOS DE CONSULTORIAS
ASESORIAS PARA EL FORTALECIMIENTO INSTITUCIONAL</t>
  </si>
  <si>
    <t>CONTRATACIÓN INSPECTORES PARA LA SEGURIDAD AEREA</t>
  </si>
  <si>
    <t>SI 
MEJORAR LA FACILITACION Y LA SEGURIDAD DE LA AVIACION CIVIL</t>
  </si>
  <si>
    <t>PROYECTO GESTION DOCUMENTAL</t>
  </si>
  <si>
    <t>ASESORIAS Y SERVICIOS DE CONSULTORIAS
CONTRATAR LAS ASESORIAS PARA ELABORACION Y ACTUALIZACION DE PLANES MAESTROS DE LOS AEROPUERTOS.</t>
  </si>
  <si>
    <t>CONTRATAR SERVICIOS PROFESIONALES DE APOYO Y ASESORÍA PARA PLANES MAESTROS</t>
  </si>
  <si>
    <t>SI 
MEJORAR LA EFICIENCIA E INCREMENTAR LA CAPACIDAD DE LOS SERVICIOS A LA NAVEGACION AEREA Y DE LOS SERVICIOS AEROPORTUARIOS</t>
  </si>
  <si>
    <t>ASESORIAS Y SERVICIOS DE CONSULTORIAS
CONTRATAR LAS CONSULTORIAS PARA ELABORACION Y ACTUALIZACION DE PLANES MAESTROS DE LOS AEROPUERTOS.</t>
  </si>
  <si>
    <t>CONTRATAR LA ACTUALIZACIÓN DE LOS PLANES MAESTROS DE LOS AEROPUERTOS SIMÓN BOLÍVAR DE SANTA MARTA Y ALFONSO LÓPEZ PUMAREJO DE VALLEDUPAR</t>
  </si>
  <si>
    <t>Volumen II: Instalación y Servicios</t>
  </si>
  <si>
    <t xml:space="preserve">ABRIL </t>
  </si>
  <si>
    <t>ELABORACION PLAN MAESTRO DEL AEROPUERTO GERMAN OLANO DE PUERTO CARREÑO Y LOS ESQUEMAS DE PLANIFICACION AEROPORTUARIA DEL AEROPUERTO DE CONTADOR DE PITALITO Y SAN BERNARDO DE MOMPOX</t>
  </si>
  <si>
    <t>ELABORACION PLAN MAESTRO O ESQUEMA DE PLANIFICACION AEROPORTUARIA DE LA RED PACIFICO</t>
  </si>
  <si>
    <t>CONTRATAR LA ACTUALIZACIÓN DEL PLAN MAESTRO DEL AEROPUERTO EL DORADO DE BOGOTÁ</t>
  </si>
  <si>
    <t xml:space="preserve"> </t>
  </si>
  <si>
    <t>PROYECTO DE INVERSION</t>
  </si>
  <si>
    <t>REQUIERE TRÁMITES PRESUPUESTALES ANTE LA OAP (VIGENCIAS FUTURAS, TRASLADOS)</t>
  </si>
  <si>
    <t>SI SE ENCUENTRA INCLUIDO EN EL PLAN DE NAVEGACION AEREA</t>
  </si>
  <si>
    <t>SI, NO o No Aplica (En ejecucion por via VF autorizada año inm anterior</t>
  </si>
  <si>
    <t>SI, NO o No Aplica</t>
  </si>
  <si>
    <t xml:space="preserve">Visita al área adquirir </t>
  </si>
  <si>
    <t xml:space="preserve">Elaboración del plano </t>
  </si>
  <si>
    <t xml:space="preserve">Recopilación y Solicitud de documentos de titulación  </t>
  </si>
  <si>
    <t>Estudio de Titulación</t>
  </si>
  <si>
    <t xml:space="preserve">Solicitud del  Avalúo </t>
  </si>
  <si>
    <t>Solicitud CDP</t>
  </si>
  <si>
    <t xml:space="preserve">Oferta a propietario/ Notificación </t>
  </si>
  <si>
    <t>Elaboracion minuta de escritura pública de compraventa</t>
  </si>
  <si>
    <t xml:space="preserve">Protocolización escritura pública  e Inscripción en Oficina de Instrumentos Públicos </t>
  </si>
  <si>
    <t xml:space="preserve">Fecha prevista para el registro Presupuestal </t>
  </si>
  <si>
    <t>TOTAL ASIGNADO</t>
  </si>
  <si>
    <t>112608001 ADQUISICION  TERRENOS PARA  CONTRUCCION Y  AMPLIACION DE AEROPUERTOS</t>
  </si>
  <si>
    <t>ADQUISICIÓN DE LOS LOTES UBICADOS EN EL ÁREA DEL PROYECTO DE EXPANSION DEL AEROPUERTO EL EMBRUJO DE PROVIDENCIA</t>
  </si>
  <si>
    <t>AEROPUERTO DE PROVIDENCIA</t>
  </si>
  <si>
    <t>ADQUISICIÓN DE LOS PREDIOS NECESARIOS PARA LA IMPLEMENTACIÓN DEL PLAN MAESTRO DEL AEROPUERTO HACARITAMA</t>
  </si>
  <si>
    <t>AEROPUERTO DE AGUACHICA</t>
  </si>
  <si>
    <t>ADQUISICIÓN DE LOS PREDIOS NECESARIOS PARA LA IMPLEMENTACIÓN DEL PLAN MAESTRO DEL AEROPUERTO DE  YOPAL</t>
  </si>
  <si>
    <t>EL YOPAL</t>
  </si>
  <si>
    <t>ADQUISICIÓN DE LOS PREDIOS NECESARIOS PARA CUMPLIMIENTO DE ACCION POPULAR BARRERA ANTIRRUIDO CARTAGENA</t>
  </si>
  <si>
    <t xml:space="preserve">AEROPUERTO INTERNACIONAL RAFEL NUÑEZ </t>
  </si>
  <si>
    <t>ADQUISICIÓN DE LOS PREDIOS NECESARIOS PARA LA IMPLEMENTACIÓN DEL PLAN MAESTRO DEL AEROPUERTO DE TOLÚ</t>
  </si>
  <si>
    <t>AEROPUERTO GOLFO DE MORROSQUILLO</t>
  </si>
  <si>
    <t>CONTRATACIÓN DE LOS AVALÚOS DE PREDIOS QUE REQUIERA AQUIRIR LA ENTIDAD</t>
  </si>
  <si>
    <t>(Radicación proyecto Dirección Administrativa)</t>
  </si>
  <si>
    <t>(Fecha en la cual ya debe de estar legalizado el contrato para pagar mediante actas parciales)</t>
  </si>
  <si>
    <t>El esquema de inversiones o Plan de Inversiones del PNA, contempla recursos para atender los aeropuertos, según las diferentes regiones del país</t>
  </si>
  <si>
    <t>Requiere Convenio Interadministrativo con el ente territorial</t>
  </si>
  <si>
    <t>MEJORAR LA EFICIENCIA E INCREMENTAR LA CAPACIDAD DE LOS SERVICIOS A LA NAVEGACIÓN AÉREA Y DE LOS SERVICIOS AEROPORTUARIOS (Objetivo Estratégico 2).
APORTAN A INDICADORES SINERGIA: "Aeropuertos para la Prosperidad intervenidos"</t>
  </si>
  <si>
    <t>Las Direcciones Regionales Aeronáuticas establecen el programa de intervenciones</t>
  </si>
  <si>
    <t>POPAYÁN</t>
  </si>
  <si>
    <t>CONTRATAR LA INTERVENTORIA TECNICA, FINANCIERA Y ADMINISTRATIVA DE LOS DISEÑOS Y OBRAS DE MANTENIMIENTO DE LA PLATAFORMA DEL AEROPUERTO GUILLERMO LEON VALENCIA DE POPAYÁN</t>
  </si>
  <si>
    <t>CONTRATAR LOS DISEÑOS Y OBRAS DE MANTENIMIENTO DE LA PLATAFORMA DEL AEROPUERTO GUILLERMO LEON VALENCIA DE POPAYÁN.</t>
  </si>
  <si>
    <t>CONTRATAR LOS ESTUDIOS Y DISEÑOS DE LAS OBRAS DE MANTENIMIENTO DE LA INFRAESTRUCTURA AEROPORTUARIA NACIONAL</t>
  </si>
  <si>
    <t>MEJORAR LA EFICIENCIA E INCREMENTAR LA CAPACIDAD DE LOS SERVICIOS A LA NAVEGACIÓN AÉREA Y DE LOS SERVICIOS AEROPORTUARIOS (Objetivo Estratégico 2).
APORTAN A INDICADORES SINERGIA: "Intervenciones de mantenimiento"</t>
  </si>
  <si>
    <t>El Plan de Inversiones del PNA no  considera la infraestructura Administrativa, pues es aquella necesaria para el funcionamiento de la entidad.</t>
  </si>
  <si>
    <t>El Plan de inversiones del PNA contempla recursos para la atención de las estaciones aeronáuticas.</t>
  </si>
  <si>
    <t>PROVIDENCIA</t>
  </si>
  <si>
    <t>PAGO PASIVO EXIGIBLE - VIGENCIA EXPIRADA</t>
  </si>
  <si>
    <t>MEJORAR LA EFICIENCIA E INCREMENTAR LA CAPACIDAD DE LOS SERVICIOS A LA NAVEGACIÓN AÉREA Y DE LOS SERVICIOS AEROPORTUARIOS (Objetivo Estratégico 2).
APORTAN A INDICADORES SINERGIA: "Aeropuertos con obras de Construcción" y "Aeropuertos intervenidos"</t>
  </si>
  <si>
    <t>Mes estimado de finalización del contrato</t>
  </si>
  <si>
    <t>Se encuentra direccionado a un indicador del PEI?. Si SI, señalar a cual.</t>
  </si>
  <si>
    <t>Si aplica, enunciar en que parte del PNA se encuentra el compromiso a realizar.</t>
  </si>
  <si>
    <t>Julio  2022</t>
  </si>
  <si>
    <t>octubre</t>
  </si>
  <si>
    <t>Noviembre</t>
  </si>
  <si>
    <t>septiembre</t>
  </si>
  <si>
    <t xml:space="preserve">Si
16.2 Usabilidad de las Soluciones y Servicios 
16.3 Disponibilidad de Soluciones Informáticas </t>
  </si>
  <si>
    <t>No Aplica</t>
  </si>
  <si>
    <t xml:space="preserve">MANTENIMIENTO AL SOFTWARE DEL SISTEMA DE INFORMACION DE GESTION AERONAUTICA - SIGA </t>
  </si>
  <si>
    <t>No aplica</t>
  </si>
  <si>
    <t>Viene con VF</t>
  </si>
  <si>
    <t>SOPORTE, MANTENIMIENTO Y DEPURACION DE DATOS PARA EL SISTEMA DE INFORMACION DE GESTION AERONÁUTICA – S.I.G.A.</t>
  </si>
  <si>
    <t>Abril</t>
  </si>
  <si>
    <t>Marzo</t>
  </si>
  <si>
    <t>Bolsa de horas atención productos Oracle</t>
  </si>
  <si>
    <t>Febrero</t>
  </si>
  <si>
    <t>MANTENIMIENTO Y SOPORTE TECNICO BALANCEADORES F5</t>
  </si>
  <si>
    <t>ACTUALIZACION Y MANTENIMIENTO A LA APLICACIÓN MOVIL DE LA AERONAUTICA CIVIL</t>
  </si>
  <si>
    <t>MANTENIMIENTO Y SOPORTE TECNICO AL SOFTWARE DE GESTION DE CONTROL DE COMPUTO - BSM</t>
  </si>
  <si>
    <t>SOPORTE Y MANTENIMIENTO AL SISTEMA DE SEGURIDAD ANTIVIRUS MCAFEE</t>
  </si>
  <si>
    <t>Soporte y Mantenimiento a la seguridad perimetral (Firewall Forcepoint, IPS Mcafeey WebGate Proxy Mcafee)</t>
  </si>
  <si>
    <t>MANTENIMIENTO AL SOFTWARE DEL SISTEMA DE INFORMACION SIGMA</t>
  </si>
  <si>
    <t>ACTUALIZACION Y SOPORTE  AL SISTEMA DE VIDEOCONFERENCIA DE LA ENTIDAD</t>
  </si>
  <si>
    <t>SOPORTE Y MANTENIMIENTO A LA PLATAFORMA VMWARE</t>
  </si>
  <si>
    <t>SOPORTE  Y MANTENIMIENTO AL SOFTWARE  DATAPROTECTOR</t>
  </si>
  <si>
    <t>MANTENIMIENTO AL SOFTWARE DEL SISTEMA INFORMACION PAF (JDEDWARDS).</t>
  </si>
  <si>
    <t>ACTUALIZACION Y MANTENIMIENTO AL SOFTWARE   MICROSTATION</t>
  </si>
  <si>
    <t>Septiembre</t>
  </si>
  <si>
    <t>SOPORTE Y  MANTENIMIENTO  AL SOFTWARE DEL SISTEMA DE INFORMACION AERONAUTICO SIA/AIM</t>
  </si>
  <si>
    <t>Enero</t>
  </si>
  <si>
    <t>MANTENIMIENTO Y SOPORTE AL SISTEMA DE CARNETIZACION Y CONTROL DE ACCESO DE LA ENTIDAD</t>
  </si>
  <si>
    <t xml:space="preserve">MANTENIMIENTO AL SOFTWARE DEL SISTEMA DE INFORMACION DE  PROCESOS JUDICIALES - ORION  </t>
  </si>
  <si>
    <t>ACTUALIZACION Y MANTENIMIENTO AL SOFTWARE SPSS</t>
  </si>
  <si>
    <t xml:space="preserve">MANTENIMIENTO AL SOFTWARE DEL SISTEMA DE INFORMACION COMPENDIOS JURIDICOS </t>
  </si>
  <si>
    <t>SOPORTE Y MANTENIMIENTO AL SOFTWARE DEL SISTEMA DE INFORMACION ACADEMICO DEL CEA - SIA II</t>
  </si>
  <si>
    <t>SOPORTE Y MANTENIMIENTO AL SISTEMA INTEGRADO DE GESTIÓN MECI Y CALIDAD</t>
  </si>
  <si>
    <t>Julio</t>
  </si>
  <si>
    <t>MANTENIMIENTO AL SOFTWARE DEL SISTEMA DE INFORMACION PARA ASIGNACION DE TURNOS Y MANEJO DE DIARIO DE SEÑALES - CONTROLT</t>
  </si>
  <si>
    <t xml:space="preserve">MANTENIMIENTO AL SOFTWARE DEL SISTEMA DE INFORMACION DE TALENTO HUMANO  - SITAH </t>
  </si>
  <si>
    <t>MANTENIMIENTO AL SOFTWARE DEL SISTEMA DE INFORMACION DE GESTION DOCUMENTAL  - ADI</t>
  </si>
  <si>
    <t>SOPORTE Y MANTENIMIENTO AL SOFTWARE DEL SISTEMA DE INFORMACION DE TESORERIA ALFA GL</t>
  </si>
  <si>
    <t>MANTENIMIENTO  AL SOFTWARE DE LOS SISTEMAS MICROSOFT - SOPORTE PREMIER</t>
  </si>
  <si>
    <t>SOPORTE TECNICO AL SOFTWARE DE BASES DE DATOS Y PRODUCTOS ORACLE.</t>
  </si>
  <si>
    <t>C-2499-0600-1-0-2
ACTUALIZACION, SOPORTE Y MANTENIMIENTO AL SOFTWARE DE LA INFRAESTRUCTURA TECNOLOGICA INFORMATICA</t>
  </si>
  <si>
    <t>MESA DE SERVICIOS INTEGRADOS PARA SOPORTE Y MANTENIMIENTO DE LOS SERVICIOS INFORMATICOS DE LA ENTIDAD. (Semestre II 2018)</t>
  </si>
  <si>
    <t>CONTRATAR UNA MESA DE SERVICIOS INTEGRADOS DE SOPORTE TECNICO Y MANTENIMIENTO PARA LOS EQUIPOS DE COMPUTO Y RED DE DATOS Y LA ADQUISICION DE UNA SOLUCION DE SERVICIOS INFORMATICOS INTEGRADOS DE IMPRESIÓN PARA LAS AREAS DE LA ENTIDAD.</t>
  </si>
  <si>
    <t>C-2499-0600-1-0-1
MANTENIMIENTO Y SOPORTE AL HARDWARE DE LA INFRAESTRUCTURA TECNOLOGICA INFORMATICA CON KIT DE REPUESTOS.</t>
  </si>
  <si>
    <t>Agosto de 2019</t>
  </si>
  <si>
    <t xml:space="preserve">Si
16.1 Soluciones informáticas funcionales
16.3 Disponibilidad de Soluciones Informáticas </t>
  </si>
  <si>
    <t>Si</t>
  </si>
  <si>
    <t>ADQUISICIÓN E IMPLEMENTACIÓN DE LOS SERVICIOS DE CANALES DE COMUNICACIONES PARA LOS SISTEMAS DE INFORMACIÓN (Semestre II 2018)</t>
  </si>
  <si>
    <t>Viene con VF
$ 531.613.103</t>
  </si>
  <si>
    <t xml:space="preserve">SERVICIOS DE CANALES DE COMUNICACIONES PARA LOS SISTEMAS DE INFORMACIÓN (Semestre I 2018) </t>
  </si>
  <si>
    <t>C-2499- 0600-2-0-8
ADQUIRIR E IMPLEMENTAR SERVICIOS DE CANALES DE COMUNICACIONES PARA LOS SISTEMAS DE INFORMACION.</t>
  </si>
  <si>
    <t>Diciembre de 2019</t>
  </si>
  <si>
    <t>Octubre</t>
  </si>
  <si>
    <t>IMPLEMENTACIÓN DEL SISTEMA DE GESTIÓN DE SEGURIDAD DE LA INFORMACIÓN -SGSI DE LA ENTIDAD PARA LOS PROCESOS QUE CONFORMAN LOS SERVICIOS DE NAVEGACION AEREA DE LA ENTIDAD</t>
  </si>
  <si>
    <t>C-2499- 0600-2-0-7
ADQUIRIR, INSTALAR Y COLOCAR EN FUNCIONAMIENTO HARDWARE, SOFTWARE Y SERVICIOS PARA LA SEGURIDAD INFORMATICA Y DE LA INFORMACION DE LA ENTIDAD.</t>
  </si>
  <si>
    <t>Si
16.1 Soluciones informáticas funcionales</t>
  </si>
  <si>
    <t>No</t>
  </si>
  <si>
    <t>ADQUISICIÓN INSTALACIÓN Y PUESTA EN FUNCIONAMIENTO DE EQUIPOS Y SOFTWARE DE COMUNICACIONES PARA LA ADMINISTRACION DE LA RED DE DATOS.</t>
  </si>
  <si>
    <t>C-2499- 0600-2-0-6
ADQUIRIR, INSTALAR Y COLOCAR EN FUNCIONAMIENTO EQUIPOS DE SOFTWARE DE COMUNICACIONES PARA LA ADMINISTRACION DE LA RED DE DATOS.</t>
  </si>
  <si>
    <t>Si
16.1 Soluciones informáticas funcionales
16.2 Usabilidad de las Soluciones y Servicios</t>
  </si>
  <si>
    <t xml:space="preserve">IMPLEMENTAR EL MODELO DE GESTIÓN DE TI BASADO EN EL PROCESO DE ARQUITECTURA EMPRESARIAL DISEÑADO PARA LA ENTIDAD. </t>
  </si>
  <si>
    <t>Si
16.1 Soluciones informáticas funcionales
16.4 Cobertura de Soluciones Informáticas
16.2 Usabilidad de las Soluciones y Servicios</t>
  </si>
  <si>
    <t>ANÁLISIS, DISEÑO E IMPLEMENTACIÓN DE SOLUCIÓN TECNOLÓGICA PARA EL SISTEMA DE GESTIÓN DOCUMENTAL Y MODELO DE COLABORACIÓN EN INTRANET.</t>
  </si>
  <si>
    <t xml:space="preserve">Si
16.1 Soluciones informáticas funcionales
16.2 Usabilidad de las Soluciones y Servicios </t>
  </si>
  <si>
    <t>MIGRACIÓN DE LOS SERVICIOS IMPLEMENTADOS EN LA PLATAFORMA DE GOOGLE EARTH ENTERPRISE SERVER Y FUSIÓN A LA PLATAFORMA ARCGIS</t>
  </si>
  <si>
    <t>ADQUISICIÓN, INSTALACIÓN Y PUESTA EN FUNCIONAMIENTO DE SOLUCIONES INFORMÁTICAS INTEGRADAS PARA LA GESTION Y TRATAMIENTO DE PQRD DE LA ENTIDAD.</t>
  </si>
  <si>
    <t>ADQUISICIÓN, IMPLEMENTACIÓN Y PUESTA EN FUNCIONAMIENTO DE APLICACIONES AUXILIARES O COMPLEMENTARIAS PARA APOYAR LOS PROCESOS NO CONTEMPLADOS EN EL SIIF NACIÓN.</t>
  </si>
  <si>
    <t>Julio de 2022</t>
  </si>
  <si>
    <t>ADQUISICION DE UNA SOLUCION DE SERVICIOS INFORMÁTICOS INTEGRADOS DE IMPRESIÓN  PARA LAS AREAS DE LA ENTIDAD. (Semestre II - 2018)
Continuidad a los servicios de impresión controlada y administrada.</t>
  </si>
  <si>
    <t>Viene con VF
$ 267.519.084</t>
  </si>
  <si>
    <t xml:space="preserve">SERVICIOS DE IMPRESIÓN CONTROLADA Y ADMINISTRADA  (Semestre I - 2018)  </t>
  </si>
  <si>
    <t>C-2499- 0600-2-0-4
ADQUIRIR, INSTALAR Y COLOCAR EN FUNCIONAMIENTO SOLUCIONES INFORMATICAS PARA LAS AREAS ADMINISTRATIVAS, OPERATIVAS Y DE MISION DE LA ENTIDAD.</t>
  </si>
  <si>
    <t xml:space="preserve">ADQUISICION, INSTALACIÓN Y PUESTA EN FUNCIONAMIENTO DE CABLEADO LOCAL ESTRUCTURADO.
Implementar cableado estructurado de mayor capacidad para los aeropuertos de Yopal, Leticia, Puerto Inírida, Mariquita, Valledupar, Barrancabermeja, Santa Marta, </t>
  </si>
  <si>
    <t>C-2499- 0600-2-0-3
ADQUIRIR, INSTALAR Y COLOCAR EN FUNCIONAMIENTO ESTRUCTURAS DE CABLEADO LOCAL QUE SOPORTE MAYOR CAPACIDAD PARA LAS DIFERENTES AREAS DE LA ENTIDAD.</t>
  </si>
  <si>
    <t>ADQUISICIÓN DE LICENCIAS DE SOFTWARE PARA LA RED DE DATOS DE LA ENTIDAD.
Adquirir  licenciamiento de software específico y de aplicación.</t>
  </si>
  <si>
    <t>ADQUISICIÓN DE LICENCIAS DE SOFTWARE MICROSOFT
Adquirir los derechos de uso de los servicios y herramientas  de software office de colaboración empresarial.</t>
  </si>
  <si>
    <t>C-2499- 0600-2-0-2
ADQUIRIR LAS LICENCIAS, INSTALAR  Y COLOCAR EN FUNCIONAMIENTO SOFTWARE PARA LA RED DE DATOS.</t>
  </si>
  <si>
    <t>ADQUISICIÓN INSTALACIÓN Y PUESTA EN FUNCIONAMIENTO DE COMPUTADORES, EQUIPOS DE IMPRESIÓN Y PERIFERICOS
Ampliar la cobertura y reducir los niveles de obsolescencia de los equipos de cómputo, impresión y periféricos a Nivel Nacional</t>
  </si>
  <si>
    <t>ADQUISICIÓN INSTALACIÓN Y PUESTA EN FUNCIONAMIENTO DE EQUIPOS SERVIDORES.
Renovar los servidores físicos  de Bases de Datos Oracle de los diferentes sistemas de información institucionales</t>
  </si>
  <si>
    <t>C-2499- 0600-2-0-1
ADQUIRIR, INSTALAR Y COLOCAR EN FUNCIONAMIENTO EQUIPOS, HARDWARE Y SOFTWARE DE COMPUTACION, ALMACENAMIENTO, IMPRESIÓN Y PROCESAMIENTO DE DATOS.</t>
  </si>
  <si>
    <t>PROYECTO: ADQUISICION DE SISTEMAS Y SERVICIOS INFORMATICOS PARA EL PLAN NACIONAL DE INFORMATICA.</t>
  </si>
  <si>
    <t>AERONAUTICA CIVIL
Cronogramas de Inversión
Dependencia:  DIRECCION DE INFORMATICA</t>
  </si>
  <si>
    <t xml:space="preserve">Si
15.1 Soluciones informáticas funcionales
15.3 Disponibilidad de Soluciones Informáticas </t>
  </si>
  <si>
    <t>Viene con VF Cto. 15000280 OK. 2017: $459.117.422, 2018:
$ 267.519.084</t>
  </si>
  <si>
    <t>Si
15.1 Soluciones informáticas funcionales</t>
  </si>
  <si>
    <t>Si
15.1 Soluciones informáticas funcionales
15.4 Cobertura de Soluciones Informáticas
15.2 Usabilidad de las Soluciones y Servicios</t>
  </si>
  <si>
    <t xml:space="preserve">Si
15.1 Soluciones informáticas funcionales
15.2 Usabilidad de las Soluciones y Servicios </t>
  </si>
  <si>
    <t>Si
15.1 Soluciones informáticas funcionales
15.2 Usabilidad de las Soluciones y Servicios</t>
  </si>
  <si>
    <r>
      <t>Viene con VF   Cto 15000280-OK
2017 $</t>
    </r>
    <r>
      <rPr>
        <sz val="11"/>
        <rFont val="Calibri"/>
        <family val="2"/>
        <scheme val="minor"/>
      </rPr>
      <t>2.051.489.088</t>
    </r>
    <r>
      <rPr>
        <sz val="10"/>
        <rFont val="Arial"/>
        <family val="2"/>
      </rPr>
      <t xml:space="preserve"> Y 2018 $1,076,961,284</t>
    </r>
  </si>
  <si>
    <t xml:space="preserve">Si
15.2 Usabilidad de las Soluciones y Servicios 
15,3 Disponibilidad de Soluciones Informáticas </t>
  </si>
  <si>
    <t xml:space="preserve">Enero </t>
  </si>
  <si>
    <t>Viene con VF Contrato No. 16000342 H3. 2017 $420.165.920, 2018 $322.430.130</t>
  </si>
  <si>
    <t>Respuesta a un fallo del tribunal administrativo</t>
  </si>
  <si>
    <t xml:space="preserve">Requerido para estructurar banco de proyectos </t>
  </si>
  <si>
    <t>Aprobado por DNP</t>
  </si>
  <si>
    <t>ADICIONAR EL CONTRATO DE MEJORAMIENTO DE LAS PISTAS Y LA INFRAESTRUCTURA COMPLENTARIA DEL AEROPUERTO INTERNACIONAL EL DORADO Y SU INTERVENTORIA</t>
  </si>
  <si>
    <t>Pago de la vigencia expirada</t>
  </si>
  <si>
    <t>VOL II - Instalaciones y Servicios. Capítulo 4 Planificacion de operaciones de aeródromo
Requerido para terminar las obras</t>
  </si>
  <si>
    <t>ADICIÓN A CONTRATO DE INTERVENTORIA DE LAS OBRAS DEL AEROPUERTO VASQUEZ COBO DE LETICIA</t>
  </si>
  <si>
    <t>ADICIÓN CONTRATO  OBRAS COMPLEMENTARIAS DEL AEROPUERTO VASQUEZ COBO DE LETICIA</t>
  </si>
  <si>
    <t>Requerido para terminar las obras</t>
  </si>
  <si>
    <t xml:space="preserve">ADICIÓN A INTERVENTORIA DEL AEROPUERTO ANTONIO NARIÑO DE LA CIUDAD DE PASTO </t>
  </si>
  <si>
    <t xml:space="preserve">ADICIÓN A LAS OBRAS DEL AEROPUERTO ANTONIO NARIÑO DE LA CIUDAD DE PASTO </t>
  </si>
  <si>
    <t>CONTRATO No. 17001590 H1; ADJUDICADO A CONSORCIO PISTA NORTE CAT III, VALOR TOTAL 29.876.174.167.00</t>
  </si>
  <si>
    <r>
      <t xml:space="preserve">ADQUISICIÓN, INSTALACIÓN Y PUESTA EN SERVICIO DE SISTEMAS DE ILUMINACIÓN CATEGORIA 3 PARA LA PISTA NORTE 13L-31R DEL AEROPUERTO EL DORADO. </t>
    </r>
    <r>
      <rPr>
        <sz val="10"/>
        <color rgb="FFFF0000"/>
        <rFont val="Calibri"/>
        <family val="2"/>
        <scheme val="minor"/>
      </rPr>
      <t>VF</t>
    </r>
  </si>
  <si>
    <t>ADQUISICION DE REPUESTOS PARA SISTEMAS AEROPORTUARIOS</t>
  </si>
  <si>
    <t>GUAINIA</t>
  </si>
  <si>
    <t>ADQUISICION, INSTALACION Y PUESTA EN FUNCIONAMIENTO DEL SISTEMA DE LUCES DE APROXIMACION  AEROPUERTO PUERTO INIRIDA</t>
  </si>
  <si>
    <t>CONTRATO No. 17001416 H2; ADJUDICADO A RAPIDEXXUS SA, VALOR TOTAL 7.363.503.841.00</t>
  </si>
  <si>
    <t>CONTRATO No. 17001463 H2; ADJUDICADO A CONSORCIO UNION RADIOCOM S.A, VALOR TOTAL $ 4,301,086,020,00</t>
  </si>
  <si>
    <r>
      <t xml:space="preserve">CONTRATAR LA ADQUISICION, INSTALACION Y PUESTA EN SERVICIO DE EQUIPOS DE COMUNICACIONES PARA TORRES Y CENTROS DE CONTROL (VCCS) A NIVEL NACIONAL </t>
    </r>
    <r>
      <rPr>
        <sz val="10"/>
        <color rgb="FFFF0000"/>
        <rFont val="Calibri"/>
        <family val="2"/>
        <scheme val="minor"/>
      </rPr>
      <t>VF</t>
    </r>
  </si>
  <si>
    <t>ADQUISICION, INSTALACION Y PUESTA EN SERVICIO DE RADIO ENLACES MICROONDAS A NIVEL NACIONAL</t>
  </si>
  <si>
    <t>C-2403-0600-13-01</t>
  </si>
  <si>
    <t>ADJUDICADO 2017</t>
  </si>
  <si>
    <t>CONTRATO No. 17001419 H2; ADJUDICADO A CONSORCIO UNION TEMPRAL  BACATA, VALOR TOTAL $ 8.335.717.950.00</t>
  </si>
  <si>
    <t>CONTRATO No. 17001387A H2; ADJUDICADO A CONSORCIO INGENIERIA Y TELEMATICA G&amp;C, VALOR TOTAL $ 8.338.264.288.00</t>
  </si>
  <si>
    <t>PNA VOL 2, PAG 78</t>
  </si>
  <si>
    <t>CONTRATO No. 17001286H2; ADJUDICADO A CONSRCIO ENTELCOM CARTAGENA VALOR TOTAL  $ 6.938.264.288.00</t>
  </si>
  <si>
    <t>CONTRATO No. 17001286H2; ADJUDICADO A AIRAVATA SAS, VALOR TOTAL 3.158.024.231.00</t>
  </si>
  <si>
    <t>CONTRATO No. 17001286H2; ADJUDICADO A  ILS PEREIRA 2017, VALOR TOTAL $ 6.405.593.891.00</t>
  </si>
  <si>
    <t>CONTRATO No. 17001220H2; ADJUDICADO A CONSORCIO ILS ENTELCOM DORADO, VALOR TOTAL $ 6.938.264.288.00</t>
  </si>
  <si>
    <t>2403 0600 20</t>
  </si>
  <si>
    <t>AERONAUTICA CIVIL
Cronogramas de Inversión
Dependencia: GRUPO INMUEBLES</t>
  </si>
  <si>
    <t>Tramite vigencias futuras desde el año  2018 al 2022 (plante  para el año 2018 la suma de  $100.000.000, valor total de la Vigencia Futura es la suma de $4.000.000.000</t>
  </si>
  <si>
    <t>SUMINISTRO DE COMBUSTIBLE PARA EL MANTENIMIENTO DEL EQUIPO AÉREO DE LA AERONAUTICA CIVIL; AERONAVES KING B200 HK 3554 G; CESSNA CARAVAN HK 3200 G Y AGUSTA A109C HK 3661 G.   </t>
  </si>
  <si>
    <t>Tramite vigencias futuras desde el año  2018 al 2022 (plante  para el año 2018 la suma de $120.000.000, valor total de la Vigencia Futura es la suma de $7.064.000.000</t>
  </si>
  <si>
    <t>AERONAUTICA CIVIL
Cronogramas de Inversión
Dependencia: GRUPO DE VUELOS-SUBDIRECCIÓN GENERAL</t>
  </si>
  <si>
    <t>NA</t>
  </si>
  <si>
    <t>SI                                      5. Cumplimiento de las metas del Plan de Navegación Aérea</t>
  </si>
  <si>
    <t>SE ENCUENTRA EN EL ANEXO DE INVERSIONES COLUMNA COLUMNA ( G894-928)</t>
  </si>
  <si>
    <t>AEROPUERTOS ADMINISTRADOS POR LA AEROCIVIL</t>
  </si>
  <si>
    <t>CONTRATAR EL MANTENIMIENTO DE PTAR, PTAP, RESIDUOS SOLIDOS. DE LOS AEROPUERTOS A NIVEL NACIONAL.</t>
  </si>
  <si>
    <t>2403-0600-8 ADECUACIOJ, MANTENIMIENTO Y MEJORAMIENTO DE LA INFRAESTRUCTURA AMBILNTAL AEROPORTUARIA.</t>
  </si>
  <si>
    <t>CONTRATAR LAS INTERVENTORIAS AMBIENTALES DE LOS DIFERENTES PROYECTOS DEL NIVEL CENTRAL Y DEMAS REGIONALES,</t>
  </si>
  <si>
    <t>CONTRATAR MANEJO DE RESIDUOS SOLIDOS EN AEROPUERTOS.</t>
  </si>
  <si>
    <t xml:space="preserve">CONTRATAR EL MANTENIMIENTO DE  TRATAMIENTO DE AGUAS RESIDUALES  Y TRATAMIENTO DE  AGUA POTABLE </t>
  </si>
  <si>
    <t>CONTRATAR EL DESARROLLO DE  PROGRAMAS DE CONTROL AMBIENTAL</t>
  </si>
  <si>
    <t>CONTRATAR LA PODA Y TALA DE ARBOLES EN LOS AEROPUERTOS A NIVEL NACIONAL.</t>
  </si>
  <si>
    <t xml:space="preserve">CONTRATAR EL SERVIVIO DE MANTENIMIENTO Y OPERACIÓN DE LOS SISTEMAS DE TRATAMIENTO DE AGUAS RESIDUAL, POTABLE E INDUSTRIAL DE LOS AEROPUEROS DE LAS REGIONALES  VALLE, CUNDINAMARCA, META,  NORTE DE SANTANDER Y ATLANTICO,  </t>
  </si>
  <si>
    <t xml:space="preserve"> PRESTACION DE SERVICIOS PARA EL DESARROLLO DEL PROGRAMA DE MEJORAMIENTO PARA LA PREVENCIÓN DEL PELIGRO AVIARIO Y FAUNA DE LOS AEROPUERTOS DE LAS REGIONALES CUNDINAMARCA, VALLE NORTE DE SANTANDER Y META, ATLANTICO Y VALLE.</t>
  </si>
  <si>
    <t>SE ENCUENTRA EN EL ANEXO DE INVERSIONES COLUMNA COLUMNA ( G31-968)</t>
  </si>
  <si>
    <t>CONTRATAR LAS ACTUALIZACIONES DE LOS PMA.</t>
  </si>
  <si>
    <t>2403-0600-7 LEVANTAMIENTO DE INFORMACION PARA ESTUDIOS PLANES Y PROGRAMAS AMBIENTALES.</t>
  </si>
  <si>
    <t>CONTRATAR LAS INTERVENTORIAS AMBIENTALES DE LOS DIFERENTES PROYECTOS DEL NIVEL CENTRAL Y DEMAS REGIONALES</t>
  </si>
  <si>
    <t>CONTRATAR LA ELABORACION Y ACTUALIZACION DE PLANES DE MANEJO AMBIENTAL A NIVEL NACIONAL.</t>
  </si>
  <si>
    <t>CONTRATAR LOS ESTUDIOS SOBRE IMPACTO AMBIENTAL EN LOS AEROPUERTOS A NIVEL NACIONAL.</t>
  </si>
  <si>
    <t>SE ENCUENTRA EN EL ANEXO DE INVERSIONES COLUMNA COLUMNA ( G31-9)</t>
  </si>
  <si>
    <t>AEROPUERTOS ADMINISTRADOS POR LA AEROCIVIL Y OBLIGACIONES COMPARTIDAS CON CONCESIONARIOS.</t>
  </si>
  <si>
    <t>CONTRATAR LO REFERENTE AL SANEAMIENTO BASICO, INFRAESTRUCTURA, EQUIPAMENTO AMBIENTAL Y CONTROL FAUNA.</t>
  </si>
  <si>
    <t>SE ENCUENTRA EN EL ANEXO DE INVERSIONES COLUMNA ( G952)</t>
  </si>
  <si>
    <t>CONTRATAR LOS ESTUDIOS REQUERIDOS DENTRO DEL MARCO DEL TRAMITE DE LICENCIA AMBIENTAL Y EL PROCESO DE CONSULTA PREVIA      PARA EL AEROPUERTO DE BUENAVENTURA.</t>
  </si>
  <si>
    <t>SE ENCUENTRA EN EL ANEXO DE INVERSIONES COLUMNA ( G931)</t>
  </si>
  <si>
    <t>AEROPUERTO EL DORADO</t>
  </si>
  <si>
    <t xml:space="preserve">LA IMPLEMENTACION DEL SISTEMA DE VIGILANCIA (MIONITOREO) Y CONTROL AMBIENTAL - SVCA PARA ELAEROPUERTO INTERNACIONAL ELDORADO. </t>
  </si>
  <si>
    <t>SE ENCUENTRA EN EL ANEXO DE INVERSIONES, (G764)</t>
  </si>
  <si>
    <t>NEIVA, IBAGUE,  PUERTO ASIS , FLORENCIA, LETICIA, PASTO, ARMENIA, IPIALES , POPAYAN,  TUMACO, ARAUCA, VILLAVICENCIO, YOPAL, SAN ANDRES Y PROVIDENCIA.</t>
  </si>
  <si>
    <t>Mantenimiento de Equipos Medicos y Ambulancias de los servicios de sanidad aeroportuaria.</t>
  </si>
  <si>
    <t>C-2403-0600-14-0-5-2  ADQUISICION DE EQUIPOS Y SERVICIOS MEDICOS PARA SANIDADES AEROPRTUARIAS.</t>
  </si>
  <si>
    <t xml:space="preserve">Gastos generales </t>
  </si>
  <si>
    <t>C-2403-0600-14-0-5-1  ADQUISICION DE EQUIPOS Y SERVICIOS MEDICOS PARA SANIDADES AEROPRTUARIAS.</t>
  </si>
  <si>
    <t>Contratar la adquisición de médicmentos e insumos con destinos a las sanidades aeroportuarias de los aeropuertos administrados por la Aeocivil.</t>
  </si>
  <si>
    <t>C-2403-0600-14-0-3  ADQUISICION DE EQUIPOS Y SERVICIOS MEDICOS PARA SANIDADES AEROPRTUARIAS.</t>
  </si>
  <si>
    <t>SE ENCUENTRA EN EL ANEXO DE INVERSIONES. G764)</t>
  </si>
  <si>
    <t>Contratar la doctacion de equipos médicos para las Sanidades aeroportuarias de los aeropuertos administrados por la Aeonautica Civil.</t>
  </si>
  <si>
    <t>C-2403-0600-14-0-4   ADQUISICION DE EQUIPOS Y SERVICIOS MEDICOS PARA SANIDADES AEROPRTUARIAS.</t>
  </si>
  <si>
    <t>JUJNIO</t>
  </si>
  <si>
    <t>SE ENCUENTRA EN EL ANEXO DE INVERSIONES (G764)</t>
  </si>
  <si>
    <t>NEIVA, IBAGUE,  PUERTO ASIS , FLORENCIA, LETICIA, PASTO, ARMENIA, IPIALES , POPAYAN,  TUMACO, ARAUCA, VILLAVICENCIO, YOPAL, SAN ANDRES Y PROVIDENCIA UN SOLO PROCESO</t>
  </si>
  <si>
    <t>C-2403-0600-14-0-1                                                      C-2403-0600-14-0-2   ADQUISICION DE EQUIPOS Y SERVICIOS MEDICOS PARA SANIDADES AEROPRTUARIAS.</t>
  </si>
  <si>
    <t>SE ENCUENTRA EN EL ANEXO DE INVERSIONES. (G764)</t>
  </si>
  <si>
    <t>Contratar los servicios médicos y de auxiliares de enfermería para las sanidades aeroporturias de los aeropuertos administrados por la Unidad Administrativa  Especial de Aeronáutica Civil</t>
  </si>
  <si>
    <t>Indice de reducción de actos de interferencia ilicita</t>
  </si>
  <si>
    <t>SE ENCUENTRA EN EL ANEXO DE INVERSIONES (G740)</t>
  </si>
  <si>
    <t>C-2409-0600-4-0-5  CONTRATACION DE SERVICIOS DE SEGURIDAD DESTINADOS A LA OPERACIÓN  DE SEGURIDAD Y PROTECCION DE PERIMETROS EN AEROPUERTOS Y ESTACIONES AERONAUTICAS..</t>
  </si>
  <si>
    <t>C-2409-0600-4-0-4 CONTRATACION DE SERVICIOS DE SEGURIDAD DESTINADOS A LA OPERACIÓN  DE SEGURIDAD Y PROTECCION DE PERIMETROS EN AEROPUERTOS Y ESTACIONES AERONAUTICAS..</t>
  </si>
  <si>
    <t>C-2409-0600-4-0-3  CONTRATACION DE SERVICIOS DE SEGURIDAD DESTINADOS A LA OPERACIÓN  DE SEGURIDAD Y PROTECCION DE PERIMETROS EN AEROPUERTOS Y ESTACIONES AERONAUTICAS..</t>
  </si>
  <si>
    <t>AEROPUERTOS Y ESTACIONES AERONAUTICAS ADMINISTRADAS POR LA AEROCIVIL (127 SITIOS)</t>
  </si>
  <si>
    <t>PRESTACIÓN DE LOS SERVICIOS DE SEGURIDAD DESTINADOS A LA OPERACIÓN DE SEGURIDAD AEROPORTUARIA, PROTECCIÓN DE PERÍMETROS EN LOS AEROPUERTOS Y ESTACIONES AERONÁUTICAS DE LAS REGIONALES ANTIOQUIA, ATLÁNTICO, CUNDINAMARCA, META, NORTE DE SANTANDER Y VALLE.</t>
  </si>
  <si>
    <t>2409-0600-4-0-1                                                                                                                   2409-0600-4-0-2  CONTRATACION DE SERVICIOS DE SEGURIDAD DESTINADOS A LA OPERACIÓN  DE SEGURIDAD Y PROTECCION DE PERIMETROS EN AEROPUERTOS Y ESTACIONES AERONAUTICAS.</t>
  </si>
  <si>
    <t>SE ENCUENTRA EN EL ANEXO DE INVERSIONES COLUMNA (G 758-762).</t>
  </si>
  <si>
    <t>CONTRATAR EL MANTENIMIENTO CONTROL DE ACCESOS E INCENDIOS - NEA CEA,</t>
  </si>
  <si>
    <t>2409-0600-6 MANTENIMIENTO Y CONSERVACION  DE EQUIPOS DE SEGURIDAD AEROPORTUARIA.</t>
  </si>
  <si>
    <t xml:space="preserve">CONTRATAR EL MANTENIMIENTO DE EQUIPOS DE IDENTIFICACION </t>
  </si>
  <si>
    <t>CONTRATAR EL MANTENIMIENTO DE LOS CIRCUITOS CERRADOS DE TELEVISIÓN.</t>
  </si>
  <si>
    <t xml:space="preserve">CONTRATAR EL MANTENIMIENTO PREVENTIVO Y CORRECTIVO PARA LOS EQUIPOS DE RAYOS-X,Y DETECTOR DE METALES  </t>
  </si>
  <si>
    <t>NO SE ENCUENTRA EN EL PNA, TODA VEZ QUE SE PROGRAMO POSTERIOR A LA PRESENTACION DEL PNA POR NECESIDADES EN LA IMPLEMENTACION DE ESTOS SERVICIOS EN LA NUEVA TERMINAL.</t>
  </si>
  <si>
    <t xml:space="preserve">CONTRATAR LA ADQUISICION DE MAQUINAS DE  CIRCUTO CERRADO DE TV </t>
  </si>
  <si>
    <t>2409-0600-5 ADQUISICION Y RENOVACION DE EQUIPOS Y ELEMENTOS PARA LA SEGURIDAD DE AEROPUERTOS.</t>
  </si>
  <si>
    <t>SE ENCUENTRA EN EL ANEXO DE INVERSIONES COLUMNA (G 726).</t>
  </si>
  <si>
    <t>SE ENCUENTRA EN EL ANEXO DE INVERSIONES COLUMNA (G 893 - 928).</t>
  </si>
  <si>
    <t>AEROPUERTOS ADMINISTRADOS POR LA AEROCIVIL (32)  REGIONALIZADO.</t>
  </si>
  <si>
    <t>ADQUISICION DE COMBUSTIBLE PARA MAQUINAS DE BOMBEROS Y VEHICULOS SEI - SAR.</t>
  </si>
  <si>
    <t>C-2409-0600-2-0-4   MANTENIMIENTOY CONSERVACION DE EQUIPOS DE EXTINSION DE INCENDIOS Y BUSQUEDA Y RESCATE</t>
  </si>
  <si>
    <t>MANTENIMIENTO Y RECARGA DE EXTINTORES.</t>
  </si>
  <si>
    <t>C-2409-0600-2-0-7 MANTENIMIENTOY CONSERVACION DE EQUIPOS DE EXTINSION DE INCENDIOS Y BUSQUEDA Y RESCATE</t>
  </si>
  <si>
    <t>C-2409-0600-2-0-6-5 MANTENIMIENTOY CONSERVACION DE EQUIPOS DE EXTINSION DE INCENDIOS Y BUSQUEDA Y RESCATE</t>
  </si>
  <si>
    <t>AEROPUERTOS ADMINISTRADOS POR LA AEROCIVIL (32)  NIVEL CENTRAL</t>
  </si>
  <si>
    <t>ADQUISICION DE PRODUCTOS DE LIMPIEZA PARA LOS VEHICULOS DE BOMBEROS.</t>
  </si>
  <si>
    <t>C-2409-0600-2-0-6-4  MANTENIMIENTOY CONSERVACION DE EQUIPOS DE EXTINSION DE INCENDIOS Y BUSQUEDA Y RESCATE</t>
  </si>
  <si>
    <t>C-2409-0600-2-0-6-3  MANTENIMIENTOY CONSERVACION DE EQUIPOS DE EXTINSION DE INCENDIOS Y BUSQUEDA Y RESCATE</t>
  </si>
  <si>
    <t>C-2409-0600-2-0-6-2  MANTENIMIENTOY CONSERVACION DE EQUIPOS DE EXTINSION DE INCENDIOS Y BUSQUEDA Y RESCATE.</t>
  </si>
  <si>
    <t>MANTENIMIENTO DE VEHICULOS  DEL SEI - SAR.</t>
  </si>
  <si>
    <t xml:space="preserve">  C-2409-0600-2-0-5  MANTENIMIENTOY CONSERVACION DE EQUIPOS DE EXTINSION DE INCENDIOS Y BUSQUEDA Y RESCATE.</t>
  </si>
  <si>
    <t>AEROPUERTOS ADMINISTRADOS POR LA AEROCIVIL (8)  NIVEL CENTRAL</t>
  </si>
  <si>
    <t>C-2409-0600-2-0-2  MANTENIMIENTOY CONSERVACION DE EQUIPOS DE EXTINSION DE INCENDIOS Y BUSQUEDA Y RESCATE.</t>
  </si>
  <si>
    <t>C-2409-0600-2-0-1 MANTENIMIENTOY CONSERVACION DE EQUIPOS DE EXTINSION DE INCENDIOS Y BUSQUEDA Y RESCATE.</t>
  </si>
  <si>
    <t>SE ENCUENTRA EN EL ANEXO DE INVERSIONES COLUMNA (G 857 - 892)</t>
  </si>
  <si>
    <t xml:space="preserve"> C-2409-0600-1-0-5 ADQUISICION DE EQUIPOS DE PROTECCION  Y EXTEINCION DE INCENDIOS BUSQUEDA Y RESCATE.</t>
  </si>
  <si>
    <t>C-2409-0600-1-0-2ADQUISICION DE EQUIPOS DE PROTECCION  Y EXTEINCION DE INCENDIOS BUSQUEDA Y RESCATE.</t>
  </si>
  <si>
    <t>ADQUISICION DE MAQUINAS DE BOMBEROS (PARA SOLICITAR)</t>
  </si>
  <si>
    <t>C-2409-0600-1-0-1  ADQUISICION DE EQUIPOS DE PROTECCION  Y EXTEINCION DE INCENDIOS BUSQUEDA Y RESCATE.</t>
  </si>
  <si>
    <t>ADQUISICION DE MAQUINAS DE BOMBEROS  (VIENE CON VF)</t>
  </si>
  <si>
    <t>CADA AREA</t>
  </si>
  <si>
    <t>MARCELA</t>
  </si>
  <si>
    <t>HELVER</t>
  </si>
  <si>
    <t>DIRECCION DE ESTANDARES Y NAVEGACION AEREA Y SERVICIOS AEROPORTUARIOS</t>
  </si>
  <si>
    <t>CALIBRACION ALCOHOLIMETROS</t>
  </si>
  <si>
    <t xml:space="preserve">SI - INDICADOR INDICE DE ACCIDENTALIDAD
</t>
  </si>
  <si>
    <t>PRUEBAS PSICOTECNICAS Y/O PSICOMETRICAS</t>
  </si>
  <si>
    <t>PRUEBAS PARA DETENCION  TEMPRANA DE SUSTANCIAS PSICOACTIVAS Y DE ALCOHOL Y DROGAS</t>
  </si>
  <si>
    <t>CONTRATAR LA PRESTACION DE SERVICIO DE MANTENIMIENTO PARA LOS VEHICULOS A CARGO DEL CONTROL OPERACIONAL</t>
  </si>
  <si>
    <t>MANTENIMIENTO DE VEHICULOS PARA EL CONTROL OPERACIONAL</t>
  </si>
  <si>
    <t>CONTRATAR EL SUMINISTRO DE COMBUSTIBLE Y LUBRICANTES PARA LOS VEHICULOS QUE CONTROLAN LA SEGURIDAD OPERACIONAL</t>
  </si>
  <si>
    <t>COMBUSTIBLE Y LUBRICANTES PARA LOS VEHICULOS QUE CONTROLAN LA SEGURIDAD OPERACIONAL</t>
  </si>
  <si>
    <t>SEGURIDAD OPERACIONAL</t>
  </si>
  <si>
    <t>ACTUALIZACION Y COMPRA DOCUMENTOS SEGURIDAD OPERACIONAL</t>
  </si>
  <si>
    <t>AERONAVEGABILIDAD</t>
  </si>
  <si>
    <t xml:space="preserve">ACTUALIZACION Y COMPRA DOCUMENTOS AERONAVEGABILIDAD </t>
  </si>
  <si>
    <t>OPERACIONES</t>
  </si>
  <si>
    <t>CONTRATAR LA ADQUISICION DE ACTUALIZACIONES DE LAS PUBLICACIONES TECNICAS PARA LA PREVENCION DE ACCIDENTES Y DE LA SEGURIDAD OPERACIONAL</t>
  </si>
  <si>
    <t>ACTUALIZACION Y COMPRA DOCUMENTOS MERCANCIAS PELIGROSAS</t>
  </si>
  <si>
    <t xml:space="preserve">SI - INDICADOR INDICE DE ACCIDENTALIDAD Y EMPRESAS SMS EN FASE 4
</t>
  </si>
  <si>
    <t>ADQUIRIR  PUBLICACIONES TECNICAS PARA LA PREVENCION DE ACIDENTES</t>
  </si>
  <si>
    <t>SECRETARIA DE SEGURIDAD OPERACIONAL Y DE LA AVIACION CIVIL</t>
  </si>
  <si>
    <t>PAGO CUOTA CONTRIBUCION OACI</t>
  </si>
  <si>
    <t>CUOTA SUSCRIPCION CONVENIO INTERNACIONAL</t>
  </si>
  <si>
    <t>DIRECCION REGIONAL META</t>
  </si>
  <si>
    <t>DIRECCION REGIONAL NORTE DE SANTANDER</t>
  </si>
  <si>
    <t>DIRECCION REGIONAL VALLE</t>
  </si>
  <si>
    <t>DIRECCION REGIONAL ATLANTICO</t>
  </si>
  <si>
    <t>DIRECCION REGIONAL ANTIOQUIA</t>
  </si>
  <si>
    <t>GRUPO DE FACTORES HUMANOS, EDUCACION Y CERTIFICION AEROMEDICA NIVEL CENTRAL</t>
  </si>
  <si>
    <t>PRESTACION DE SERVICIOS MEDICO EXAMINADOR PARA PRACTICAR EXAMENES MEDICOS ESPECIALIZADOS Y PARACLINICOS CON EL FIN DE CERTIFICAR LA APTITUD PSICOFISICA DEL PERSONAL TECNICO AERONAUTICO DE LA UAEAC</t>
  </si>
  <si>
    <t>CERTIFICACION AEROMEDICA AL PERSONAL TECNICO AERONAUTICO</t>
  </si>
  <si>
    <t>GRUPO DE SEGURIDAD OPERACIONAL</t>
  </si>
  <si>
    <t>PROMOCION</t>
  </si>
  <si>
    <t>GRUPO CERTIFICACION DE PRODUCTOS AERONAUTICOS</t>
  </si>
  <si>
    <t>MADRID</t>
  </si>
  <si>
    <t>ARGENTINA</t>
  </si>
  <si>
    <t>ANAC BRASIL</t>
  </si>
  <si>
    <t xml:space="preserve">ASISTENCIA TECNICA </t>
  </si>
  <si>
    <t>IMPLEMENTACION DE NORMAS NICSP 2DA ETAPA</t>
  </si>
  <si>
    <t>ADQUISICION, INSTALACIÓN Y PUESTA EN FUNCIONAMIENTO DE CABLEADO LOCAL ESTRUCTURADO.
Implementar cableado estructurado de mayor capacidad en aeropuertos</t>
  </si>
  <si>
    <t>2403-0600-8 ADECUACION, MANTENIMIENTO Y MEJORAMIENTO DE LA INFRAESTRUCTURA AMBIENTAL AEROPORTUARIA.</t>
  </si>
  <si>
    <t>2403-0600-8 ADECUACIOJ, MANTENIMIENTO Y MEJORAMIENTO DE LA INFRAESTRUCTURA AMBIENTAL AEROPORTUARIA.</t>
  </si>
  <si>
    <t xml:space="preserve">CONTRATAR EL SERVICIO DE MANTENIMIENTO Y OPERACIÓN DE LOS SISTEMAS DE TRATAMIENTO DE AGUAS RESIDUAL, POTABLE E INDUSTRIAL DE LOS AEROPUEROS DE LAS REGIONALES  VALLE, CUNDINAMARCA, META,  NORTE DE SANTANDER Y ATLANTICO,  </t>
  </si>
  <si>
    <t>2403-0600-8 ADECUACION, MANTENIMIENTO Y MEJORAMIENTO DE LA INFRAESTRUCTURA AMBILNTAL AEROPORTUARIA.</t>
  </si>
  <si>
    <t>CONTRATAR LOS TRAMITES AMNIENTALES: PAGOS POR CONTROL Y SEGUIMIENTO DE LAS AUTORIDADES AMBIENTALES (PERMISIOS AMBIENTALES, TASAS RETRIBUTIVAS).</t>
  </si>
  <si>
    <t xml:space="preserve">LA IMPLEMENTACION DEL SISTEMA DE VIGILANCIA (MIONITOREO) Y CONTROL AMBIENTAL - SVCA PARA EL AEROPUERTO INTERNACIONAL ELDORADO. </t>
  </si>
  <si>
    <t>DICIIEMBRE 2018</t>
  </si>
  <si>
    <t>2409-0600-4-0-1                                                                                                                   2409-0600-4-0-2  CONTRATACIÓN DE SERVICIOS DE SEGURIDAD DESTINADOS A LA OPERACIÓN  DE SEGURIDAD Y PROTECCION DE PERIMETROS EN AEROPUERTOS Y ESTACIONES AERONAUTICAS.</t>
  </si>
  <si>
    <t>2409-0600-6 MANTENIMIENTO Y CONSERVACIÓN  DE EQUIPOS DE SEGURIDAD AEROPORTUARIA.</t>
  </si>
  <si>
    <t xml:space="preserve">CONTRATAR LA ADQUISICIÓN DE MAQUINAS DE  CIRCUITO CERRADO DE TV </t>
  </si>
  <si>
    <t>2409-0600-5 ADQUISICIÓN Y RENOVACIÓN DE EQUIPOS Y ELEMENTOS PARA LA SEGURIDAD DE AEROPUERTOS.</t>
  </si>
  <si>
    <t xml:space="preserve">ADQUISICIÓN DE MAQUINAS DE  INSPECCION Y RX </t>
  </si>
  <si>
    <t>ADQUISICIÓN DE COMBUSTIBLE PARA MAQUINAS DE BOMBEROS Y VEHICULOS SEI - SAR.</t>
  </si>
  <si>
    <t>C-2409-0600-2-0-4   MANTENIMIENTO Y CONSERVACIÓN DE EQUIPOS DE EXTINSION DE INCENDIOS Y BUSQUEDA Y RESCATE</t>
  </si>
  <si>
    <t>C-2409-0600-2-0-7 MANTENIMIENTO Y CONSERVACIÓN DE EQUIPOS DE EXTINCIÓN DE INCENDIOS Y BUSQUEDA Y RESCATE.</t>
  </si>
  <si>
    <t>C-2409-0600-2-0-6-5 MANTENIMIENTO Y CONSERVACIÓN DE EQUIPOS DE EXTINCIÓN DE INCENDIOS Y BUSQUEDA Y RESCATE</t>
  </si>
  <si>
    <t>ADQUISICIÓN DE PRODUCTOS DE LIMPIEZA PARA LOS VEHICULOS DE BOMBEROS.</t>
  </si>
  <si>
    <t xml:space="preserve">ADQUISICIÓN DE LLANTAS PARA MAQUINAS DE BOMBEROS  </t>
  </si>
  <si>
    <t>C-2409-0600-2-0-6-3  MANTENIMIENTO Y CONSERVACIÓN DE EQUIPOS DE EXTINCIÓN DE INCENDIOS Y BUSQUEDA Y RESCATE.</t>
  </si>
  <si>
    <t>C-2409-0600-2-0-6-2  MANTENIMIENTO Y CONSERVACIÓN DE EQUIPOS DE EXTINCIÓN DE INCENDIOS Y BUSQUEDA Y RESCATE.</t>
  </si>
  <si>
    <t xml:space="preserve">  C-2409-0600-2-0-5  MANTENIMIENTO Y CONSERVACIÓN DE EQUIPOS DE EXTINCIÓN DE INCENDIOS Y BUSQUEDA Y RESCATE.</t>
  </si>
  <si>
    <t xml:space="preserve">MANTENIMIENTO MAQUINAS DE BOMBEROS MENOR CAPACIDAD  </t>
  </si>
  <si>
    <t>C-2409-0600-2-0-2  MANTENIMIENTO Y CONSERVACIÓN DE EQUIPOS DE EXTINCIÓN DE INCENDIOS Y BUSQUEDA Y RESCATE.</t>
  </si>
  <si>
    <t xml:space="preserve">MANTENIMIENTO MAQUINAS DE BOMBEROS GRAN CAPACIDAD  </t>
  </si>
  <si>
    <t>C-2409-0600-2-0-1 MANTENIMIENTO Y CONSERVACIÓN DE EQUIPOS DE EXTINCIÓN DE INCENDIOS Y BUSQUEDA Y RESCATE.</t>
  </si>
  <si>
    <t>ADQUISICIÓN DE ELEMENTOS DE PROTECCION PERSONAL</t>
  </si>
  <si>
    <t xml:space="preserve"> C-2409-0600-1-0-5 ADQUISICIÓN DE EQUIPOS DE PROTECCIÓN  Y EXTINCIÓN DE INCENDIOS BUSQUEDA Y RESCATE.</t>
  </si>
  <si>
    <t>ADQUISICIÓN DE EQUIPOS DE PROTECCIÓN PERSONAL</t>
  </si>
  <si>
    <t>C-2409-0600-1-0-2ADQUISICIÓN DE EQUIPOS DE PROTECCIÓN  Y EXTINCIÓN DE INCENDIOS BUSQUEDA Y RESCATE.</t>
  </si>
  <si>
    <t>C-2409-0600-1-0-1  ADQUISICIÓN DE EQUIPOS DE PROTECCIÓN  Y EXTEINCION DE INCENDIOS BUSQUEDA Y RESCATE.</t>
  </si>
  <si>
    <t xml:space="preserve">ADQUISICIÓN DE MAQUINAS DE BOMBEROS </t>
  </si>
  <si>
    <t>C-2409-0600-1-0-1  ADQUISICIÓN DE EQUIPOS DE PROTECCIÓN  Y EXTINCIÓN DE INCENDIOS BUSQUEDA Y RESCATE.</t>
  </si>
  <si>
    <t>CONTRATACIÓN DE LOS AVALÚOS DE PREDIOS QUE REQUIERA AQUIRIR LA ENTIDAD $50  y REALIZACION DE AVALUOS BARRERA DE RUIDO CARTAGENA $30.</t>
  </si>
  <si>
    <t>REVISAR VALORES, NO COINCIDEN CON EL PAA</t>
  </si>
  <si>
    <t>DEBEN SUMAR 4,583,000,073</t>
  </si>
  <si>
    <t>ADQUISICION, INSTALACION Y PUESTA EN FUNCIONAMIENTO DEL SISTEMA DE LUCES DE APROXIMACION – ALS DEL AEROPUERTO JOSE MARIA CORDOVA DE RIONEGRO VF</t>
  </si>
  <si>
    <t xml:space="preserve">              NA</t>
  </si>
  <si>
    <t>ADICION HASTA 30 NOVIEMBRE</t>
  </si>
  <si>
    <t xml:space="preserve">Si </t>
  </si>
  <si>
    <t>VALOR VIGENCIA FUTURA NUEVA CONTRATACION</t>
  </si>
  <si>
    <t>MONITOREO AMBIENTAL, AIRE,  RUIDO Y MANEJO DE RESIDUOS SOLIDOS( San andres,Providencia, Ibague, Neiva, Florencia, leticia, Pasto, Armenia, Ipiales, Popayan, Tumaco, Arauca, Villavicencio, Mitu, Guaymaral, San vicente)</t>
  </si>
  <si>
    <t>CONTRATAR LA ELABORACION Y ACTUALIZACION DE PLANES DE MANEJO AMBIENTAL A NIVEL NACIONAL.(Tolu, Ocaña, Ibague, Neiva, Florencia,  Armenia, Ipiales, Popayan, Tumaco, Arauca, Villavicencio, Mitu, San vicente, Tame, Pitalito, Saravena, Mariquita, Paipa)</t>
  </si>
  <si>
    <t>CONTRATAR LOS ESTUDIOS PARA OBTENER LOS PERMISOS AMBIENTALES EN LOS AEROPUERTOS PARA PODA Y TALA Y OTROS( Bucaramanga, Valledupar, Riohacha, Barrancabermeja, Tolu, Santa marta, Ocaña, Cartagena, Cucuta Eldorado, San andres,Providencia, Ibague, Neiva, Florencia, Leticia, Pasto, Armenia, Ipiales, Popayan, Tumaco, Arauca, Villavicencio, Mitu, Guaymaral, San vicente)</t>
  </si>
  <si>
    <t>DESAGREGADO A REGIONALES</t>
  </si>
  <si>
    <t>CUNDINA</t>
  </si>
  <si>
    <t>ATLANTICO</t>
  </si>
  <si>
    <t>N. SANTANDER</t>
  </si>
  <si>
    <t>VALLE</t>
  </si>
  <si>
    <t>CONTRATAR LAS INTERVENTORIAS AMBIENTALES (ICAs)DE LOS DIFERENTES PROYECTOS DEL NIVEL CENTRAL Y DEMAS REGIONALES( Bucaramanga, valledupar, riohacha, barrancabermeja, tolu, santa marta, ocaña, cartagena, cucuta eldorado, san andres,providencia, ibague, neiva, florencia, leticia, pasto, armenia, ipiales, popayan, tumaco, arauca, villavicencio, mitu, guaymaral, san vicente)</t>
  </si>
  <si>
    <t>ADICION HASTA 12 DICIEMBRE</t>
  </si>
  <si>
    <t xml:space="preserve">AEROPUERTOS ADMINISTRADOS POR LA AEROCIVIL </t>
  </si>
  <si>
    <t xml:space="preserve">CONTRATAR PODA Y TALA </t>
  </si>
  <si>
    <t>N.SANTANDER</t>
  </si>
  <si>
    <t>CUNDINAMARCA</t>
  </si>
  <si>
    <t>CONTRATAR EL MEJORAMIENTO DE LOS SISTEMAS DE AGUAS</t>
  </si>
  <si>
    <t>CONTRATAR EL MANTENIMIENTO MEJORAMIENTO DE LOS SISTEMAS DE MANEJO Y DISPOSICION DE LOS RESIDUOS SOLIDOS</t>
  </si>
  <si>
    <t>CONTRATAR EL PROGRAMAS DE CONTROL GEOTECNICO (MANTENIMIENTO ZONAS VERDES, JARDINES)</t>
  </si>
  <si>
    <t xml:space="preserve"> PRESTACION DE SERVICIOS PARA EL DESARROLLO DEL PROGRAMA DE MEJORAMIENTO PARA LA PREVENCIÓN DEL PELIGRO AVIARIO Y FAUNA DE LOS AEROPUERTOS DE LAS REGIONALES VALLE Y ATLANTICO. CONTRATAR DE ENERO A NOVIEMBRE 30 DE 2018</t>
  </si>
  <si>
    <t>CONTRATAR EL MANTENIMIENTO MEJORAMIENTO DE LOS SISTEMAS HIDRAULICOS Y SANITARIOS EN LOS AEROPUERTOS DE LA REGIONALES</t>
  </si>
  <si>
    <t>AERONAUTICA CIVIL
Cronogramas de Inversión
Dependencia: DIRECCIÓN SERVICIOS AEROPORTUARIOS</t>
  </si>
  <si>
    <t>AERONAUTICA CIVIL
Cronogramas de Inversión 2018
DIRECCION DE SERVICIOS AEROPORTUARIOS</t>
  </si>
  <si>
    <t>2409-0600-5 ADQUISICION Y RENOVACION DE EQUIPOS Y ELEMENTOS PARA LA SEGURIDAD EN AEROPUERTOS.</t>
  </si>
  <si>
    <t>1- ADQUISICIÓN, INSTALACIÓN Y PUESTA EN MARCHA DE SISTEMAS Y EQUIPOS DE INSPECCIÓN, MÁQUINAS DE RAYOS X</t>
  </si>
  <si>
    <t xml:space="preserve">ADQUIRIR MAQUINAS DE  INSPECCION Y RX </t>
  </si>
  <si>
    <t>2- ADQUISICION, INSTALACION Y PUESTA EN FUNCIONAMIENTO DE CIRCUITOS CERRADOS DE TELEVISION.</t>
  </si>
  <si>
    <t xml:space="preserve"> ADQUIRIR MAQUINAS DE  CIRCUTO CERRADO DE TV </t>
  </si>
  <si>
    <t xml:space="preserve">1- MANTENIMIENTO PREVENTIVO Y CORRECTIVO PARA LOS EQUIPOS DE RAYOS-X,Y DETECTOR DE METALES  CON SUS RESPECTIVOS KITS DE REPUESTOS </t>
  </si>
  <si>
    <t>2- MANTENIMIENTO DE LOS CIRCUITOS CERRADOS DE TELEVISIÓN CON SUS CORRESPONDIENTES KITS DE REPUESTOS.</t>
  </si>
  <si>
    <t>3- MANTENIMIENTO DE EQUIPOS DE IDENTIFICACION CON SU CORRESPONDIENTE KIT DE REPUESTOS E INSUMOS EN EL NIVEL CENTRAL</t>
  </si>
  <si>
    <t>4- MANTENIMIENTO CONTROL DE ACCESOS E INCENDIOS - NEAA</t>
  </si>
  <si>
    <t>CONTRATAR LAPRESTACIÓN DE LOS SERVICIOS DE SEGURIDAD DESTINADOS A LA OPERACIÓN DE SEGURIDAD AEROPORTUARIA, PROTECCIÓN DE PERÍMETROS EN LOS AEROPUERTOS Y ESTACIONES AERONÁUTICAS DE LAS REGIONALES ANTIOQUIA, ATLÁNTICO, CUNDINAMARCA, META, NORTE DE SANTANDER Y VALLE.</t>
  </si>
  <si>
    <t>3- ADQUISICION DE INSUMOS Y ELEMENTOS PARA LA OPERACIÓN DE PUESTOS DE VIGILANCIA POLICIAL.</t>
  </si>
  <si>
    <t>ADQUIRIR INSUMOS Y ELEMENTOS PARA LA OPERACIÓN DE PUESTOS DE VIGILANCIA POLICIAL.</t>
  </si>
  <si>
    <t>4- REALIZACION DE SIMULACROS CONTRA ACTOS DE INTERFERENCIA ILICITA.</t>
  </si>
  <si>
    <t>REALIZAR SIMULACROS CONTRA ACTOS DE INTERFERENCIA ILICITA.</t>
  </si>
  <si>
    <t>5- ADQUISICION DE SERVICIOS DE VIGILANCIA TECNICA PARA LAS ESTACIONES AERONAUTICAS</t>
  </si>
  <si>
    <t>ADQUIRIR SERVICIOS DE VIGILANCIA TECNICA PARA LAS ESTACIONES AERONAUTICAS</t>
  </si>
  <si>
    <t>1- ADQUISICION MAQUINAS DE BOMBEROS PARA EXTINCION DE INCENDIOS</t>
  </si>
  <si>
    <t xml:space="preserve">ADQUIRIR MAQUINAS DE BOMBEROS </t>
  </si>
  <si>
    <t>ADQUISICION DE EQUIPOS Y HERRAMIENTAS PARA BOMBEROS Y RESCATE.</t>
  </si>
  <si>
    <t xml:space="preserve">ADQUIRIR HERRAMIENTAS Y EQUIPOS PARA  BOMBEROS </t>
  </si>
  <si>
    <t>3- ADQUISICION DE EQUIPOS DE PROTECCION PERSONAL PARA BOMBEROS Y RESCATE.</t>
  </si>
  <si>
    <t>ADQUIRIR EQUIPOS DE PROETCCION PERSONAL</t>
  </si>
  <si>
    <t xml:space="preserve">5- ADQUISICION DE ELEMENTOS DE PROTECCION PERSONAL PARA BOMBEROS Y RESCATE. </t>
  </si>
  <si>
    <t>ADQUIRIR ELEMENTOS DE PROTECCION PERSONAL</t>
  </si>
  <si>
    <t>1-  MANTENIMIENTO PREVENTIVO Y CORRECTIVO PARA LAS MAQUINAS DE BOMBEROS DE GRAN CAPACIDAD</t>
  </si>
  <si>
    <t xml:space="preserve">CONTRATAR EL MANTENIMIENTO MAQUINAS DE BOMBEROS GRAN CAPACIDAD  </t>
  </si>
  <si>
    <t>2-   MANTENIMIENTO PREVENTIVO Y CORRECTIVO PARA LAS MAQUINAS DE BOMBEROS DE MENOR CAPACIDAD</t>
  </si>
  <si>
    <t xml:space="preserve">CONTRATAR EL MANTENIMIENTO MAQUINAS DE BOMBEROS MENOR CAPACIDAD  </t>
  </si>
  <si>
    <t>4- MANTENIMIENTO Y RECARGUE DE EXTINTORES   MANTENIMIENTOY CONSERVACION DE EQUIPOS DE EXTINSION DE INCENDIOS Y BUSQUEDA Y RESCATE</t>
  </si>
  <si>
    <t>CONTRATAR EL MANTENIMIENTO Y RECARGA DE EXTINTORES.</t>
  </si>
  <si>
    <t>REG CUNDINAMARCA</t>
  </si>
  <si>
    <t>REG ANTIOQUIA</t>
  </si>
  <si>
    <t>REG ATLANTICO</t>
  </si>
  <si>
    <t>REG VALLE</t>
  </si>
  <si>
    <t>REG NORTE SANTANDER</t>
  </si>
  <si>
    <t>REG META</t>
  </si>
  <si>
    <t xml:space="preserve"> 5-  MANTENIMIENTO PREVENTIVO Y CORRECTIVO DE VEHICULOS DE RESCATE </t>
  </si>
  <si>
    <t>CONTRATAR EL MANTENIMIENTO DE VEHICULOS  DEL SEI - SAR.</t>
  </si>
  <si>
    <t>6-2  ADQUISICION DE COMBUSTIBLES Y LUBRICANTES VEHICULOS DE BOMBEROS Y DE RESCATE</t>
  </si>
  <si>
    <t>ADQUIRIR COMBUSTIBLE PARA MAQUINAS DE BOMBEROS Y VEHICULOS SEI - SAR.</t>
  </si>
  <si>
    <t>REG. CUNDINAMARCA</t>
  </si>
  <si>
    <t>6-3  RENOVACION DE LLANTAS PARA MAQUINAS DE BOMBEROS Y VEHICULOS DE RESCATE</t>
  </si>
  <si>
    <t xml:space="preserve">ADQUIRIR LLANTAS PARA MAQUINAS DE BOMBEROS  </t>
  </si>
  <si>
    <t>6-4  ADQUISICION PRODUCTOS PARA MANTENIMIENTO Y LIMPIEZA DE MAQUINAS DE BOMBEROS Y VEHICULOS DE RESCATE.</t>
  </si>
  <si>
    <t>ADQUIRIR PRODUCTOS DE LIMPIEZA PARA LOS VEHICULOS DE BOMBEROS.</t>
  </si>
  <si>
    <t>JUNO</t>
  </si>
  <si>
    <t>6-5 TRASLADO DE MAQUINAS DE BOMBEROS, VEHICULOS, EQUIPOS Y HERRRAMIENTAS DE RESCATE.</t>
  </si>
  <si>
    <t xml:space="preserve">CONTRATAR EL TRASLADO DE MAQUINAS DE BOMBEROS </t>
  </si>
  <si>
    <t>7 - MANTENIMIENTO DE EQUIPOS Y HERRAMIENTAS PARA BOMBEROS Y RESCATE (INCLUYEN REPUESTOS) SBA</t>
  </si>
  <si>
    <t xml:space="preserve">CONTRATAR EL MANTENIMIENTO DE MAQUINAS Y HERRAMIENTAS DE BOMBEROS </t>
  </si>
  <si>
    <t>1- ELABORACION DE PROGRAMAS DE MONITOREO DE CALIDAD DE AGUAS, AIRE, RUIDO Y MANEJO DE RESIDUOS LEVANTAMIENTO DE INFORMACION PARA ESTUDIOS PLANES Y PROGRAMAS AMBIENTALES.</t>
  </si>
  <si>
    <t xml:space="preserve">CONTRATAR LA IMPLEMENTACION DEL SISTEMA DE VIGILANCIA (MIONITOREO) Y CONTROL AMBIENTAL - SVCA PARA ELAEROPUERTO INTERNACIONAL ELDORADO. </t>
  </si>
  <si>
    <t>2- ESTUDIOS AMBIENTALES</t>
  </si>
  <si>
    <t>3- TRAMITES DE EVALUACION ANTE AUTORIDADES AMBIENTALES</t>
  </si>
  <si>
    <t>4- ELABORACION DE PLANES DE MANEJO AMBIENTAL Y DIAGNOSTICOS AMBIENTALES.</t>
  </si>
  <si>
    <t>5- INTERVENTORIAS</t>
  </si>
  <si>
    <t>1- MANTENIMIENTO Y MEJORAMIENTO DE LOS SISTEMAS DE TRATAMIENTO DE AGUA</t>
  </si>
  <si>
    <t xml:space="preserve">CONTRATAR EL SERVICIO DE MANTENIMIENTO Y OPERACIÓN DE LOS SISTEMAS DE TRATAMIENTO DE AGUAS RESIDUAL, POTABLE E INDUSTRIAL DE LOS AEROPUERTOS DE LAS REGIONALES  VALLE, CUNDINAMARCA, META,  NORTE DE SANTANDER Y ATLANTICO,  </t>
  </si>
  <si>
    <t>2- MANTENIMIENTO Y MEJORAMIENTO DE SISTEMAS DE MANEJO Y DISPOSICION DE RESIDUOS SOLIDOS.</t>
  </si>
  <si>
    <t>3- MANTENIMIENTO Y MEJORAMIENTO DE INSTALACIONES HIDRAULICAS Y SANITARIAS.</t>
  </si>
  <si>
    <t>4- PROGRAMAS DE CONTROL GEOTECNICO</t>
  </si>
  <si>
    <t>6- CONTROL DE VEGETACION.</t>
  </si>
  <si>
    <t>7- PROGRAMAS DE MEJORAMIENTO PARA LA PREVENCION DEL PELIGRO AVIARIO</t>
  </si>
  <si>
    <t>CONTRATAR LA PRESTACION DE SERVICIOS PARA EL DESARROLLO DEL PROGRAMA DE MEJORAMIENTO PARA LA PREVENCIÓN DEL PELIGRO AVIARIO Y FAUNA DE LOS AEROPUERTOS DE LAS REGIONALES CUNDINAMARCA, VALLE NORTE DE SANTANDER Y META, ATLANTICO Y VALLE.</t>
  </si>
  <si>
    <t>1- CONTRATACION MEDICOS                                                   2- ENFERMEROS</t>
  </si>
  <si>
    <t xml:space="preserve">CONTRATAR LOS SERVICIOS MEDICOS Y DE AUXILIARES DE ENFERMERIA </t>
  </si>
  <si>
    <t>4- DOTACION EQUIPOS MEDICOS PARA SANIDADES AEROPORTUARIAS.</t>
  </si>
  <si>
    <t xml:space="preserve">CONTRATAR LA DOTACION DE EQUIPOS MEDICOS </t>
  </si>
  <si>
    <t>3- ADQUISICION DE MEDICAMENTOS E INSUMOS</t>
  </si>
  <si>
    <t xml:space="preserve">CONTRATAR LA ADQUISICIN DE MEDICAMENTOS E INSUMOS </t>
  </si>
  <si>
    <t>5-1  GASTOS GENERALES</t>
  </si>
  <si>
    <t>CONTRATAR LOS GASTOS GENERALES</t>
  </si>
  <si>
    <t>5-2  MANTENIMIENTO DE EQUIPOS MEDICOS Y AMBULANCIAS.</t>
  </si>
  <si>
    <t>CONTRATAR EL MANTENIMIENTO DE EQUIPOS MEDICOS Y AMBULANCIAS.</t>
  </si>
  <si>
    <t>DIFERENCIA FRENTE AL TOTAL APROPIADO SEGÚN  DECRETO 223 6DE 2017</t>
  </si>
  <si>
    <t>C-2499-0600-1</t>
  </si>
  <si>
    <t>C-2499-0600-2</t>
  </si>
  <si>
    <t>C-2403-0600-4</t>
  </si>
  <si>
    <t>C-2403-0600-22</t>
  </si>
  <si>
    <t>C-2403-0600-19</t>
  </si>
  <si>
    <t>C-2403-0600-18</t>
  </si>
  <si>
    <t>C-2403-0600-9</t>
  </si>
  <si>
    <t>C-2403-0600-10</t>
  </si>
  <si>
    <t>NO. DE COMPROMISO</t>
  </si>
  <si>
    <t>2418 Y 12218</t>
  </si>
  <si>
    <t>Se realizo compromiso por valor de $2.831.814.224</t>
  </si>
  <si>
    <t>se realizo compromiso por valor de $15.804.647.015</t>
  </si>
  <si>
    <t>Se realizo compromiso por valor de $14.178.166.952</t>
  </si>
  <si>
    <t>Se realizaron compromisos por valor de $1.428.010.000</t>
  </si>
  <si>
    <t>Compromiso por menor valor $985.858.240</t>
  </si>
  <si>
    <t>compromiso por menor valor $1.883.046.400</t>
  </si>
  <si>
    <t>comprometido por mayor valor $21.112.000.000</t>
  </si>
  <si>
    <t>Compromiso por menor valor $2.041.973.824</t>
  </si>
  <si>
    <t>compromiso por menor valor $9.647.000.000</t>
  </si>
  <si>
    <t>valor comprometido $36.183.101.778</t>
  </si>
  <si>
    <t>Compromiso por menor valor $8.725.089.686</t>
  </si>
  <si>
    <t>PRIMER TRIMESTRE 2018</t>
  </si>
  <si>
    <t>CUMPLIMIENTO</t>
  </si>
  <si>
    <t>C</t>
  </si>
  <si>
    <t>OBSERVACIONES AREA</t>
  </si>
  <si>
    <t xml:space="preserve">TOTAL ACTIVIDADES </t>
  </si>
  <si>
    <t xml:space="preserve">A MARZO </t>
  </si>
  <si>
    <t xml:space="preserve">% CUMP </t>
  </si>
  <si>
    <t>( 25% EQUIVALE 100%)</t>
  </si>
  <si>
    <t>CUMPLIDAS A MARZO</t>
  </si>
  <si>
    <t>NC</t>
  </si>
  <si>
    <t>OBSERVACIONES OAP</t>
  </si>
  <si>
    <t>OBRA $26,900,160,474</t>
  </si>
  <si>
    <t>INTERV $909,987,008</t>
  </si>
  <si>
    <t>Radicado en la DA - Oficio radicación (Coordinación del Grupo de Gestión de proyectos de Inf Aeroportuaria)</t>
  </si>
  <si>
    <t>Valor VF Concesión CALI - Corrientización</t>
  </si>
  <si>
    <t>VF</t>
  </si>
  <si>
    <t>Valor VF Concesión EDR Corrientización</t>
  </si>
  <si>
    <t>Se encuentra en revisión Comité PRI</t>
  </si>
  <si>
    <t>Proyecto reformulado debido a restricciones ambientales por lo tanto solo se contratará estudios y diseños.</t>
  </si>
  <si>
    <t xml:space="preserve">Enviado a la SSO para revisión </t>
  </si>
  <si>
    <t>En proceso de tramite de traslado presupuestal $10,000m   (DNP en primera vuelta)</t>
  </si>
  <si>
    <t>En ejecución</t>
  </si>
  <si>
    <t xml:space="preserve">VF - En ejecución </t>
  </si>
  <si>
    <t>VF - Pendiente firma de Acta de Inicio PRI</t>
  </si>
  <si>
    <t>VF - En ejecución</t>
  </si>
  <si>
    <t xml:space="preserve">En estructuración </t>
  </si>
  <si>
    <t>Se adjudica el 18 de abril de 2018</t>
  </si>
  <si>
    <t>Se adjudica el 18 de abril de 2019</t>
  </si>
  <si>
    <t>VF no utilizadas .- Recurso se redistribuirá para atender obras de mantenimiento en otros aeropuertos.</t>
  </si>
  <si>
    <t>N.A DE MARZO</t>
  </si>
  <si>
    <t>Es un nuevo proyecto y la OAP realiza el tramite ante SUIFP</t>
  </si>
  <si>
    <t>varios</t>
  </si>
  <si>
    <t>De este proyecto se contracreditara $10,000 millones para el Proyecto de Construcción - traslado en curso ante el DNP.</t>
  </si>
  <si>
    <t xml:space="preserve">ÁREA </t>
  </si>
  <si>
    <t>25% (EQ 100% CADA TRIMESTRE)</t>
  </si>
  <si>
    <t xml:space="preserve"> OBSERVACIONES </t>
  </si>
  <si>
    <t>SUBDIRECCIÓN GENERAL</t>
  </si>
  <si>
    <t>OFICINA CENTRO ESTUDIOS AERONAÚTICOS</t>
  </si>
  <si>
    <t xml:space="preserve">SECRETARIA SISTEMAS OPERACIONALES </t>
  </si>
  <si>
    <t>Despacho</t>
  </si>
  <si>
    <t>Direc Telecomunicaciones</t>
  </si>
  <si>
    <t>Direc Infraestructura Aeroportuaria</t>
  </si>
  <si>
    <t>Direc Servicios Aeroportuarios</t>
  </si>
  <si>
    <t>SECRETARIA SEGURIDAD OPERACIONAL DE LA AVIACIÓN CIVIL</t>
  </si>
  <si>
    <t>Dirección Talento Humano</t>
  </si>
  <si>
    <t>Dirección Informática</t>
  </si>
  <si>
    <t xml:space="preserve">Grupo Inmuebles </t>
  </si>
  <si>
    <t xml:space="preserve">Asesorias y Servicios de Consultoria </t>
  </si>
  <si>
    <t>ACTIVIDADES CUMPLIDAS A MARZO</t>
  </si>
  <si>
    <t xml:space="preserve">ACTIVIDADES CUMPLIDAS A JUNIO </t>
  </si>
  <si>
    <t xml:space="preserve">ACTIVIDADES CUMPLIDAS A SEPTIEMBRE </t>
  </si>
  <si>
    <t>ACTIVIDADES CUMPLIDAS A DICIEMBRE</t>
  </si>
  <si>
    <t>TOTAL ACTIVIDADES INICIALES</t>
  </si>
  <si>
    <t>CRONOGRAMAS DE INVERSIÓN  2018</t>
  </si>
  <si>
    <t>NA (incluidas las regionales)</t>
  </si>
  <si>
    <t>De 39 - 15 cumplidas  (38%) EQ. 10%</t>
  </si>
  <si>
    <t>registro
7318 manto $763,000,000</t>
  </si>
  <si>
    <t>VALOR OBLIGADO 241,125,798</t>
  </si>
  <si>
    <t xml:space="preserve">registro
7218 combustible $400,000,000
</t>
  </si>
  <si>
    <t>SIN VALOR OBLIGADO</t>
  </si>
  <si>
    <t>A marzo cumplidas 3 de 3 100%  equivalea al 25%</t>
  </si>
  <si>
    <t xml:space="preserve">RADICADO EN SSO 28 FEBRERO OFICIO No.4500-2018005717 RAD DIR. ADMINISTRATIVA 4006-2018008319 21 MARZO POR VALOR DE $1,693,424,753, VALOR SOBRANTE SE TRASLADARÁ A ADQUISICIÓN CCTV, SEGÚN NECESIDAD DE AJUSTAN SITIOS </t>
  </si>
  <si>
    <t>AVANZARON</t>
  </si>
  <si>
    <t>PRIORIZAN NEIVA Y ARMENIA POR LETICIA Y  PUERTO ASÍS.  INICIARON PROCESO ANTES DE LO PROGRMADO. ADJUNTAN DOCUMENTO RADICADO</t>
  </si>
  <si>
    <t>EN REUNIONES CON LA DIR. DE INFRAESTRUCTURA  ESTABLECEN QUE EL CONTRATISTA DE LA OBRA DE LETICIA INCLUYO EL CCTV, POR LO CUAL SE CAMBIA EL DESTINO DEJANDO LOS AEROPUERTOS QUE ESTABAN EN EL PNA, SE  SOLICITA AJUSTAR CRONOGRAMA</t>
  </si>
  <si>
    <t>MODIFICAN SITIO OBJETO DE LA CONTRATACIÓN, INFRAESTRUCTURA EN EL 2017 SOLICITO A LA DSA  PROCESO DE ADQUISICIÓN DE CCTV PARA LETICIA EN MARZO DE 2018 INFORMA QUE YA NO LO REQUIEREN, LO QUE CONLLEVA AL CAMBIO. SOPORTE CORREO</t>
  </si>
  <si>
    <t>CUMPLE</t>
  </si>
  <si>
    <t>PENDIENTE SOPORTE DE RADICACIÓN, SOLICITAN AJUSTAR CRONOGRAMA PARA LOS DOS PROCESOS PENDIENTES</t>
  </si>
  <si>
    <t>RADICADO EN SSO 9 MARZO, OFICIO No.4502.418--2018008590, RADICADO EN DIR. ADMITIVA 4006-2018008680 POR VALOR DE $779,863,799, VALOR RESTANTE SE TRASLADARAN A MANTO RAYOS X</t>
  </si>
  <si>
    <t>SE SOLICITA  MODIFICAR FECHA DE INICIO DEL CRONOGRAMA  A MAYO</t>
  </si>
  <si>
    <t>NO CUMPLE</t>
  </si>
  <si>
    <t xml:space="preserve">EL AREA NO TIENE DEFINIDAS LAS NECESIDADES DE LOS AEROPUERTOS A ATENDER POR ESTA ACTIVIDAD </t>
  </si>
  <si>
    <t>SE VAN ASIGNAR LOS RECURSOS A LA REGIONAL CUNDINAMARCA</t>
  </si>
  <si>
    <t>1- CONTRATACION DE SERVICIOS DE SEGURIDAD DESTINADOS A LA OPERACIÓN  DE SEGURIDAD Y PROTECCION DE PERIMETROS EN AEROPUERTOS Y ESTACIONES AERONAUTICAS.                                                                                                 2  CONTRATACION DE SERVICIOS DE SEGURIDAD DESTINADOS A LA OPERACIÓN  DE SEGURIDAD Y PROTECCION DE PERIMETROS EN AEROPUERTOS Y ESTACIONES AERONAUTICAS.</t>
  </si>
  <si>
    <t>CONTRATO EN EJECUCION,EN PROCESO ADICION POR REAJUSTE SALARIO MINIMO, EN ANALISIS DE VALORES A  INCREMENTAR</t>
  </si>
  <si>
    <t>EL VALOR NO CORRESPONDE AL REGISTRO DE LA VIGENCIA FUTURA 24,620,139,361,  SE RECOMIENDA INCLUIR EL VALOR DEL REAJUSTE EN OTRA LINEA Y ESTABLECER CRONOGRAMA</t>
  </si>
  <si>
    <t>REGISTROS
13218-13318-13418-13518-13618-13718
OPERATIVA $20,350,125,904
ADMINISTRATIVA$4,270,013,457</t>
  </si>
  <si>
    <t>OBLLIGACIONES POR $7,039,418,197</t>
  </si>
  <si>
    <t>LA FECHA DE INICIO ES AGOSTO,  EN ANALISIS DE VALOR A ADICIONAR PARA INICIAR  TRAMITE DE ADICION</t>
  </si>
  <si>
    <t>SOLICITUD V.F. EN ELABORACION ESTUDIOS PREVIOS, SE RQUIERE TRASLADARA RECURSOS DE VIGILANCIA TÉCNICA $301,000,000</t>
  </si>
  <si>
    <t xml:space="preserve">LA FECHA DE INICIO SE SOLICITA AJUSTAR CRONOGRAMA INICIARIA  CUANDO TERMINE LEY DE GARNTIAS POR SER CONVENIO </t>
  </si>
  <si>
    <t>DEBILIDADES EN LA PLANEACIÓN</t>
  </si>
  <si>
    <t>DESIGNADO A REGIONALES</t>
  </si>
  <si>
    <t>SE TIENE PREVISTO TRASLADAR  RECURSOS PARA CONTRATO DE VIGILANCIA OPERATIVA Y ADMINISTRATIVA, EL DESARROLLO DE  ESTA ACTIVIDAD FUE OBJETADO POR LA CONTRALORÍA Y NO SE VOLVIÓ A REALIZAR</t>
  </si>
  <si>
    <t>DEBILIDADES EN LA PLANEACIÓN Y EN LA PARAMETRIZACIÓN DE LOS RECURSOS</t>
  </si>
  <si>
    <t>SEGÚN REPORTE REGISTROS
1718 SMR, YPL, PPY</t>
  </si>
  <si>
    <t>N/A, OBLIGAN CONTRA RECIBO MAQUINAS</t>
  </si>
  <si>
    <t>SE VAN A SOLICITAR V.F. SE ENVIO SOLICITUD A OAP , EL 23 DE MARZO PARA REVISION PREVIA</t>
  </si>
  <si>
    <t xml:space="preserve">EN ELABORACION ESTUDIO </t>
  </si>
  <si>
    <t>EL ÁREA INFORMA QUE VAN A HACER TRASLADOS DE RECURSOS ENTRE ESTAS ACTIVIDADES, PARA AJUSTAR A NECESIDADES</t>
  </si>
  <si>
    <t>RADICADO EN  SSO 7 MARZO ADI 4505-2018006636</t>
  </si>
  <si>
    <t>VERIFICAR PORQUE SI ESTA RADICADO DESDE EL 07 DE MARZO, LA SSO NO HA DADO VIABILIDAD</t>
  </si>
  <si>
    <t>EL ÁREA INFORMA QUE VA A REALIZAR DOS PROCESOS  UNO PARA TRAJES ALUMINICADOS POR $780 MILLONES Y OTRO  PARA DEMAS ELEMENTOS</t>
  </si>
  <si>
    <t>AREA REALIZA SEGUIMIENTO</t>
  </si>
  <si>
    <t>SE SOLICITA AJUSTAR CRONOGRAMA ACORDE CON LA REPROGRAMACIÓN DE METAS</t>
  </si>
  <si>
    <t>EN ELABORACION DE ESTUDIOS PREVIOS</t>
  </si>
  <si>
    <t xml:space="preserve">EN ELABORACION DE ESTUDIOS </t>
  </si>
  <si>
    <t>SE SOLICITA MODIFICAR FECHA DE INICIO DEL  CRONOGRAMA A SEPTIEMBRE  CUANDO SE RECIBAN LAS NUEVAS MAQUINAS Y SE PUEDAN TRASLADAR LAS ANTIGUAS</t>
  </si>
  <si>
    <t xml:space="preserve">DEBILIDADES EN LA PLANEACIÓN, NO ES CLARA LA FECHA DE RECIBO DE LAS MAQUINAS, ACORDE CON LO REGISTRADO EN LO CORRESPONDIENTE AL CONTRATO DE ADQUISICIÓN DE MÁQUINAS </t>
  </si>
  <si>
    <t>EL AREA REALIZO REPROGRAMACIÓN DE METAS EN COMPROMISOS Y OBLIGACIONES LO QUE TUBO INFERENCIA EN EL CUMPLIMIENTO DEL CRONOGRAMA ESTABLECIDO INICIALMENTE.</t>
  </si>
  <si>
    <t xml:space="preserve">CONTRATO EN EJECUCION CON VIGENCIAS FUTURAS SE SOLICITA AJUSTAR AL VALOR UTILIZADO </t>
  </si>
  <si>
    <t xml:space="preserve">NO CUMPLE </t>
  </si>
  <si>
    <t>EL VALOR AUTORIZADO DE LA VIGENCIA FUTURA ES 1,020,156,140 Y EL VALOR REGISTRADO ES DE 1,016,091,773 REGISTRO #
12718, LO QUE NO COINCIDE CON EL VALOR ESTABLECIDO</t>
  </si>
  <si>
    <t>NO TIENE OBLIGACIÓN</t>
  </si>
  <si>
    <t>ag- 18</t>
  </si>
  <si>
    <t>LA FECHA DE INICIO ES AGOSTO EN TRAMITE DE ADICION, EN ELABORACIÓN DE ESTUDIOS PREVIOS</t>
  </si>
  <si>
    <t>SOLICITUD V.F. EN ELABORACION ESTUDIOS PREVIOS</t>
  </si>
  <si>
    <t xml:space="preserve">RADICADO SSO  OFICIO No.4504.432-2018005120 EN MARZO 10, SE ENVÍA  A LA DIRECCIÓN ADMINISTRATIVA EL DÍA 21 DE MARZO CON ADI 2018007807 PARA TRAMITE PERTINENTE
</t>
  </si>
  <si>
    <t>SE SOLICITARAN  V.F. YA QUE LOS ESTUDIOS TENDRAN DURACION DE 18 MESES, REQUIERE AJUSTAR CRONOGRAMA</t>
  </si>
  <si>
    <t>SE REQUIERE AJUSTAR CRONOGRAMA Y TRASLADAR RECURSOS  PARA LA COMPROBACIÓN DEL CUMPLIMIENTO DE LOS LIMITES DE EXPOSICIÓN A CAMPOS ELECTROMAGNÉTICOS</t>
  </si>
  <si>
    <t>EL ÁREA INFORMA QUE REQUIEREN HACER TRASLADOS DE RECURSOS ENTRE  ACTIVIDADES, PARA AJUSTAR A NECESIDADES</t>
  </si>
  <si>
    <t xml:space="preserve"> RADICADO EN SSO EL 28 DE MARZO POR $923,908,227 </t>
  </si>
  <si>
    <t>PENDIENTE SOPORTE DE RADICACIÓN</t>
  </si>
  <si>
    <t>SEGUIMIENTO POR PARTE EL AREA</t>
  </si>
  <si>
    <t>LOS PAGOS SE REALIZAN EN EL TRANSCURSO DEL AÑO , POR FACTURACION DIRECTA SEGÚN NECESIDAD</t>
  </si>
  <si>
    <t>RADICACION REVISION SSO - 10/03/2018 RAD. DIR. ADMINISTRATIVA 4006-2018007813 16 DE MARZO. POR VALOR DE $1,095,324,393</t>
  </si>
  <si>
    <t xml:space="preserve">RADICADO EN SSO 9 MARZO OFICIO 4504.432-2018006914. TRAMITADO Y RAD DIR. ADMINISTRATIVA 4066-2018007810 DEL 16 DE MARZO POR $1,040,479,645
</t>
  </si>
  <si>
    <t>AREA REALIZARA TRALADO DE RECURSOS SOBRANTES A OTRA ACTIVIDAD</t>
  </si>
  <si>
    <t xml:space="preserve">CONTRATO EN EJECUCION, CON VIGENCIAS FUTURAS </t>
  </si>
  <si>
    <t xml:space="preserve">VALOR CORRESPONDE A REGISTROS
12418 MANTO AGUA $2,237,316,172
12518MANTO AGUA $907,462,714
</t>
  </si>
  <si>
    <t>OBLIGACIÓN POR $35,946,559</t>
  </si>
  <si>
    <t xml:space="preserve">SE REQUIERE ADICIONAR CONTRATO, MIENTRAS SE TRAMITAN VIGENCIAS FUTURAS </t>
  </si>
  <si>
    <t>ASIGNADO A REGIONALES</t>
  </si>
  <si>
    <t>CONTRATO EN EJECUCION CON VIGENCIAS FUTURAS</t>
  </si>
  <si>
    <t>VALOR CORRESPONDE A REGISTROS
12818 PELIGRO AVIA $458,207,416
12918 PELIGRO AVIA $673,277,532</t>
  </si>
  <si>
    <t>NO EXISTEN OBLIGACIONES</t>
  </si>
  <si>
    <t>ag-18</t>
  </si>
  <si>
    <t>LA FECHA DE INICIO ES AGOSTO, EN PROCESO  TRAMITE DE ADICION</t>
  </si>
  <si>
    <t xml:space="preserve">REGISTRO
13818 MEDICOS $1,425,258,776
13818 ENFERMEROS $540,714,268
</t>
  </si>
  <si>
    <t>LA FECHA DE INICIO ES AGOSTO TRAMITE DE ADICION</t>
  </si>
  <si>
    <t>SOLICITUD V.F. EN ELABORACION ESTUDIOS PREVIOS SE DISMINUYERON RECURSOS EN $41.000.000 QUE SE TRASLADARON PARA ATENDER NECESIDAD DE EQUIPOS MÉDICOS</t>
  </si>
  <si>
    <t xml:space="preserve">RADICADO EN  SSO  MARZO 14 OFICIO NO.4503.2018007264 SE ADICIONARON RECURSOS POR  $41.000.000; RADICADO EN LA DIRECCIÓN ADMINISTRATIVA EL DÍA  23 DE MARZO ADI 2018007713
</t>
  </si>
  <si>
    <t xml:space="preserve">NOTA: EL AREA AVANZO EN 2 ACTIVIDADES Y SE TUVIERON EN CUENTA PARA LA EVALUACIÓN </t>
  </si>
  <si>
    <t>De 23- 14 cumplidas  (61%) EQ. 20%</t>
  </si>
  <si>
    <t xml:space="preserve"> DEFICIENCIAS EN LA PLANEACIÓN</t>
  </si>
  <si>
    <t xml:space="preserve">EL VALOR CORRESPONDE AL VALOR AUTORIZADO EN LA VIGENCIA FUTURA , REGISTRO POR 4,875,000,000. </t>
  </si>
  <si>
    <t>CONTRATO EN EJECUCIÓN TIENE VIGENCIAS FUTURAS,  SE REQUIERE AJUSTAR CRONOGRAMA POR  PRORROGA DE CONTRATO POR TIEMPO SE FABRICACIÓN Y PROCESO DE IMPORTACIÓN DE LAS MAQUINAS, SE RECIBIRAN EN DICIEMBRE</t>
  </si>
  <si>
    <t xml:space="preserve">EN ESTRUCTURACION ESTUDIOS PREVIOS </t>
  </si>
  <si>
    <t>De 1 - 1 cumplida  (100%) EQ. 25%</t>
  </si>
  <si>
    <t>OBSERVACIONES ÁREA</t>
  </si>
  <si>
    <t>OBSERVACION AOP</t>
  </si>
  <si>
    <t>OBSERVACION OAP</t>
  </si>
  <si>
    <t>REGIONALES</t>
  </si>
  <si>
    <t>cumple</t>
  </si>
  <si>
    <t>CDP No. 29318 expedido el 06-02-2018, por valor de $130.000.000</t>
  </si>
  <si>
    <t>Proceso Número18000564-H3, publicación proyecto pliego de condiciones 23 de marzo, https://www.contratos.gov.co/consultas/detalleProceso.do?numConstancia=18-11-7982593</t>
  </si>
  <si>
    <t>CDP No. 30618 expedido el 15-02-2018, por valor de $320.000.000</t>
  </si>
  <si>
    <t>CDP No. 29418 expedido el 06-02-2018, por valor de $100.000.000</t>
  </si>
  <si>
    <t>CDP No.32618 expedido el 06-02-2018, por valor de $100.000.000</t>
  </si>
  <si>
    <t>CONTRATO EN EJECUCIÓN</t>
  </si>
  <si>
    <t>RP 39518</t>
  </si>
  <si>
    <t>Compromiso por valor de $261.700.000</t>
  </si>
  <si>
    <t>Compromiso por valor de $198.500.000</t>
  </si>
  <si>
    <t>Compromiso por valor de $61.200.000</t>
  </si>
  <si>
    <t>N/A (Regionales)</t>
  </si>
  <si>
    <t xml:space="preserve">EN LA PROGRAMACIÓN REALIZADA A INICIO DEL AÑO SE DECIDIO EJECUTAR EL PROYECTO CON VIGENCIAS FUTURAS DEBIDO AL TIEMPO REQUERIDO DE EJECUCIÓN </t>
  </si>
  <si>
    <t xml:space="preserve">CONTRATO EN EJECUCIÓN SE OBLIGA CUANDO LOS EQUIPOS SE RECIBAN, SE AJUSTARA EL VALOR UTILIZADO DE LA VIGENCIA FUTURA </t>
  </si>
  <si>
    <t>RP 2118</t>
  </si>
  <si>
    <t>Compromiso por menor valor $3.037.209.713</t>
  </si>
  <si>
    <t>RP 2318</t>
  </si>
  <si>
    <t>Compromiso por menor valor $3.951.560.820</t>
  </si>
  <si>
    <t>RP 1918</t>
  </si>
  <si>
    <t>Compromiso por menor valor $1.533.024.231</t>
  </si>
  <si>
    <t>RP 2018</t>
  </si>
  <si>
    <t>Compromiso por menor valor $3.813.264.288</t>
  </si>
  <si>
    <t>*</t>
  </si>
  <si>
    <t>EN LA PROGRAMACIÓN REALIZADA A INICIO DEL AÑO SE DECIDIO EJECUTAR DOS PROYECTO CON VIGENCIAS FUTURAS DEBIDO AL TIEMPO REQUERIDO DE EJECUCIÓN, PENDIENTE AJUSTAR CRONOGRAMA EL VALOR SERÁ DE 3,700,000,000, QUEDARÁN 236 MILLONES QUE SE USARAN PARA DEDUCIBLES</t>
  </si>
  <si>
    <t>EL AREA SOLICITARA VF,  AJUSTAR CRONOGRAMA Y VALOR</t>
  </si>
  <si>
    <t>ADQUISICION, INSTALACION Y PUESTA EN SERVICIO SISTEMAS DE MULTILATERACION Y/O ADS-B (VIGILANCIA DEPENDIENTE AUTOMATICA) VF</t>
  </si>
  <si>
    <t>RP 4318</t>
  </si>
  <si>
    <t>Compromiso por menor valor $2.085.880.617</t>
  </si>
  <si>
    <r>
      <t xml:space="preserve">ACTUALIZACIÓN/ADQUISICIÓN, INSTALACIÓN Y PUESTA EN FUNCIONAMIENTO DE POSICIONES DE VISUALIZACIÓN Y PLAN DE VUELO TORRES DE CONTROL A NIVEL NACIONAL </t>
    </r>
    <r>
      <rPr>
        <b/>
        <sz val="10"/>
        <rFont val="Arial"/>
        <family val="2"/>
      </rPr>
      <t>VF</t>
    </r>
  </si>
  <si>
    <t>RP 4118</t>
  </si>
  <si>
    <t>Valor del compromiso $5.977.717.950</t>
  </si>
  <si>
    <t>SE REALIZA ADICIÓN DE CONTRATO 17000323 H3 POR 421,252,100 Y SE INICIA PROCESO DE NUEVA CONTRATACIÓN POR 1,428,367,509</t>
  </si>
  <si>
    <t>42,1252,100</t>
  </si>
  <si>
    <t>26,328,260</t>
  </si>
  <si>
    <t>C-2403-0600-6-0-1</t>
  </si>
  <si>
    <r>
      <t>CONTRATO EN EJECUCIÓN</t>
    </r>
    <r>
      <rPr>
        <sz val="11"/>
        <color rgb="FFFF0000"/>
        <rFont val="Calibri"/>
        <family val="2"/>
        <scheme val="minor"/>
      </rPr>
      <t xml:space="preserve"> </t>
    </r>
    <r>
      <rPr>
        <sz val="11"/>
        <rFont val="Calibri"/>
        <family val="2"/>
        <scheme val="minor"/>
      </rPr>
      <t># 18000037 H3</t>
    </r>
  </si>
  <si>
    <t>RP 44318</t>
  </si>
  <si>
    <t>Compromiso por menor valor $73.678.850 - Obligaciones por valor de $10.162.600</t>
  </si>
  <si>
    <r>
      <t>CONTRATO #</t>
    </r>
    <r>
      <rPr>
        <sz val="11"/>
        <color rgb="FFFF0000"/>
        <rFont val="Calibri"/>
        <family val="2"/>
        <scheme val="minor"/>
      </rPr>
      <t xml:space="preserve">  </t>
    </r>
    <r>
      <rPr>
        <sz val="11"/>
        <rFont val="Calibri"/>
        <family val="2"/>
        <scheme val="minor"/>
      </rPr>
      <t>18000036 H3 EN EJECUCIÓN</t>
    </r>
  </si>
  <si>
    <t>RP 44418</t>
  </si>
  <si>
    <t>Compromiso por menor valor $75.792.200</t>
  </si>
  <si>
    <r>
      <t>CONTRATO EN EJECUCIÓN</t>
    </r>
    <r>
      <rPr>
        <sz val="11"/>
        <color rgb="FFFF0000"/>
        <rFont val="Calibri"/>
        <family val="2"/>
        <scheme val="minor"/>
      </rPr>
      <t xml:space="preserve"> </t>
    </r>
    <r>
      <rPr>
        <sz val="11"/>
        <rFont val="Calibri"/>
        <family val="2"/>
        <scheme val="minor"/>
      </rPr>
      <t># 18000038 H3 POR 73,657,430</t>
    </r>
  </si>
  <si>
    <t>VERIFICAR</t>
  </si>
  <si>
    <t>C-2403-0600-6-0-6</t>
  </si>
  <si>
    <t>RP 15418</t>
  </si>
  <si>
    <t>SIN REGISTRO</t>
  </si>
  <si>
    <t>C-2403-0600-6-0-4</t>
  </si>
  <si>
    <t xml:space="preserve">CONTRATO EN EJECUCIÓN </t>
  </si>
  <si>
    <t>RP 50418</t>
  </si>
  <si>
    <t>Compromiso por menor valor $62.872.000 - Obligaciones por valor de $62.872.000</t>
  </si>
  <si>
    <t>SE HAN ADELANTADO GESTIONES CON LA OACI, SE REQUIERE AJUSTAR CRONOGRAMA</t>
  </si>
  <si>
    <t>NO REGISTRA AVANCE</t>
  </si>
  <si>
    <t>SE TRAMITARA VIGENCIAS FUTURAS POR 4,150 MILLONES, SE TRASLADARAN 850 MILLONES PARA RADAR RIOHACHA Y TASAJERO</t>
  </si>
  <si>
    <t xml:space="preserve">SE SOLICITARAN VIGENCIAS FUTURAS  POR 6,000 MILLONES </t>
  </si>
  <si>
    <t>SE RADICO EN SSO EL26 DE ENERO Y EN ADMINISTRATIVA EL 6 DE MARZO</t>
  </si>
  <si>
    <t>CONTRATO EN EJECUCIÓN 17001463 H2</t>
  </si>
  <si>
    <t>RP 8718</t>
  </si>
  <si>
    <t>Valor del compromiso $2.150.543.010</t>
  </si>
  <si>
    <t>SE  RADICO EN ADMINISTRATIVA EL 16 DE ENERO , ADJUDICADO EL 16 DE MARZO CONTRATO 180000123 H3</t>
  </si>
  <si>
    <t>PENDIENTE VERIFICAR</t>
  </si>
  <si>
    <t>CONTRATO EN EJECUCIÓN 18000001 H3, SE REQUIERE AJUSTAR OBLIGACIONES</t>
  </si>
  <si>
    <t>RP 53518</t>
  </si>
  <si>
    <t>Compromiso por menor valor $5.495.079.179</t>
  </si>
  <si>
    <t>SIN INFORMACION</t>
  </si>
  <si>
    <t>REGIONAL</t>
  </si>
  <si>
    <t xml:space="preserve">RADICADO EL 24 DE ENERO EN SSO </t>
  </si>
  <si>
    <t>PENDIENTE SOPORTE DE RADICACIÓN EN SSO</t>
  </si>
  <si>
    <t>SE RADICO EN SSO EL 23 DE ENERO, FUE DEVUELTO A LA DIRECCION DE TELECOMUNICAIONES PARA LA INCLUSIÓN NUEVO RADIOENLACE SE RADICO NUEVAMENTE EL 03 DE ABRIL</t>
  </si>
  <si>
    <t>EL 26 DE MARZO FUE RADICADO EN ADMINISTRATIVA</t>
  </si>
  <si>
    <t>PENDIENTE  SOPORTE  PARA VERIFICAR SI SE RADICO EN ADMINISTRATIVA</t>
  </si>
  <si>
    <t>RECURSOS SE VAN A REGIONALIZAR PARA FACILITAR LA GESTION EL COORDINADOR DEL GRUPO SERÁ EL SUPERVISOR DE LOS CONTRATOS</t>
  </si>
  <si>
    <t>RP 6118</t>
  </si>
  <si>
    <t>Compromiso por menor valor $14.876.174.167</t>
  </si>
  <si>
    <t>NOTA: LA OAP REALIZO EL SEGUIMIENTO CON BASE EN INFORMACIÓN REMITIDA POR EL ÁREA. FALTA ACTUALIZAR ACA EN EL CRONOGRAMA ENCUENTRO SOCIO-CULTURAL DE PROMOCIÓN INTEGRAL PARA UNA VIDA CON CALIDAD, BIENESTAR E INTEGRACIÓN FAMILIAR QUE ESTA EN EL PAA. $110MILLONES  FECHA MAYO (SE ENCUENTRA EN EL PAA)</t>
  </si>
  <si>
    <t>PROYECTO DE INVERSION Y ACTIVIDADES
C-2499-0600-4</t>
  </si>
  <si>
    <t xml:space="preserve">PR´S: 21018 - 30418 - 30718 - 31218 - 31318 - 32418 - 32918 - 33318 - 37518 - 38018 - 38218 - 38718 - </t>
  </si>
  <si>
    <t>RP 6718</t>
  </si>
  <si>
    <t>Compromiso por valor de $1.505.406.239</t>
  </si>
  <si>
    <t>RP 6618</t>
  </si>
  <si>
    <t>Compromiso por menor valor $1.509.131.071</t>
  </si>
  <si>
    <t>RP 45918</t>
  </si>
  <si>
    <t xml:space="preserve">Compromiso por menor valor $1.398.463.395 </t>
  </si>
  <si>
    <t>RP 1818</t>
  </si>
  <si>
    <t>VF Compromiso registrado por mayor valor $269.055.817</t>
  </si>
  <si>
    <t>RP 6818</t>
  </si>
  <si>
    <t>Compromiso por valor de $531.613.103 - Obligaciones por valor de $12.153.434</t>
  </si>
  <si>
    <t>Compromiso por menor valor $1.075.424.551</t>
  </si>
  <si>
    <t>RP 16418</t>
  </si>
  <si>
    <t>RP 31418</t>
  </si>
  <si>
    <t>Compromiso por valor de $233.918.956</t>
  </si>
  <si>
    <t>RP 28618</t>
  </si>
  <si>
    <t>Compromiso por valor de $158.238.975 - Obligaciones por valor $22.020.746</t>
  </si>
  <si>
    <t>RP 28818</t>
  </si>
  <si>
    <t>Compromiso por valor de $117.287.573</t>
  </si>
  <si>
    <t>RP 32018</t>
  </si>
  <si>
    <t>Compromiso por valor de $99.928.046 - obligaciones por valor de $12.529.342</t>
  </si>
  <si>
    <t>RP 28718</t>
  </si>
  <si>
    <t>RP 32218</t>
  </si>
  <si>
    <t>Compromiso por menor valor $49.145.329 - obligaciones por valor de $8.935.514</t>
  </si>
  <si>
    <t>RP 31718</t>
  </si>
  <si>
    <t>Compromiso por valor de $59.821.300 - Obligaciones por valor de $7.018.501</t>
  </si>
  <si>
    <t>RP 28518</t>
  </si>
  <si>
    <t>Compromiso por valor de $25.324.500 -Obligaciones por valor de $25.324.500</t>
  </si>
  <si>
    <t>RP 31618</t>
  </si>
  <si>
    <t>Compromiso por valor de $15.972.150 - Obligaciones por valor de $15.972.150</t>
  </si>
  <si>
    <t>RP 31918</t>
  </si>
  <si>
    <t>Compromiso por menor valor $20.230.000 - Obligaciones por valor de $20.230.000</t>
  </si>
  <si>
    <t>RP 32118</t>
  </si>
  <si>
    <t>Compromiso por menor valor $79.797.237 - Obligaciones por valor de $79.797.237</t>
  </si>
  <si>
    <t>No registra Compromisos a Marzo</t>
  </si>
  <si>
    <t>RP 7418</t>
  </si>
  <si>
    <t>Compromiso por valor de $322.430.120 -Obligaciones por valor de $12.120.840</t>
  </si>
  <si>
    <t>PROYECTO DE INVERSIÓN Y ACTIVIDADES</t>
  </si>
  <si>
    <t>Se encuentra direccionado a un indicador del PEI ? Si SI, señalar a  cual.</t>
  </si>
  <si>
    <t>C-2409-0600-3</t>
  </si>
  <si>
    <t>N/A
La SSOAC a través del Programa de Estado para la Gestión de Autoridad de la Seguridad Operacional - PEGASO, ejerce su función como Autoridad de Estado para la UAEAC</t>
  </si>
  <si>
    <t>PAGO CUOTA SUSCRIPCIÓN CONVENIO INTERNACIONAL</t>
  </si>
  <si>
    <t>no registra compromisos a Marzo</t>
  </si>
  <si>
    <t>Por el rubro C-2409-0600-3-0-4 se generaron los CD´S 34218 Y 34318 por valor de $13.000.000 y $3.505.480</t>
  </si>
  <si>
    <t>RP 48518</t>
  </si>
  <si>
    <t>Compromiso por valor de $48.059.389</t>
  </si>
  <si>
    <t xml:space="preserve">CONTRATAR LA PRESTACIÓN DE SERVICIO DE MANTENIMIENTO PARA LOS VEHICULOS </t>
  </si>
  <si>
    <t>CONTRATAR LA ADQUISICIÓN DE PRUEBAS PSICOTÉCNICAS Y/O PSICOMETRICAS</t>
  </si>
  <si>
    <t>CONTRATAR LA PRESTACIÓN DE SERVICIOS DE CALIBRACIÓN DE ALCOHOLIMETROS</t>
  </si>
  <si>
    <t>BOGOTA Y REGIONALES</t>
  </si>
  <si>
    <t>Revisar Jurídicamente la viabilidad del pago de exámenes médicos por parte de la AEROCIVIL, o por los funcionarios.</t>
  </si>
  <si>
    <t>Una vez se resuelva lo anterior, será la SSO la encargada del pago correspondiente a lugar de Acuerdo al Decreto 823 de 2017.</t>
  </si>
  <si>
    <t>LOS RECURSOS SE VAN A ASIGNAR A LAS REGIONALES PARA FACILITAR LA GESTION, BAJO LA SUPERVISIÓN DEL COORDINADOR DEL GRUPO Y DEL DIR. DE TELECOMUNICACIONES</t>
  </si>
  <si>
    <t>SE RADICO EN SSO EL 02 DE MARZO EN ADMINISTRATIVA EL 18 DE MARZO, SE PREVEE QUE SEA PUBLICADO EL 09 DE ABRIL</t>
  </si>
  <si>
    <t>LA ATN (RED DE COMUNICACIONES) SE ENCUENTRA EN PROCESO DE DESPLIEGUE, POR LO QUE  DEMORA ESTE PROCESO, SE SOLICITA AJUSTAR CRONOGRAMA PARA INICIAR PROCESO EN EL MES DE MAYO</t>
  </si>
  <si>
    <t>EL CONTRATO 16000309H3, TIENE RESERVA PRESUPUESTAL Y SE ENCUENTRA AGOTANDOLA, PARA POSTERIORMENTE EJECUTAR LOS RECURSOS DE LA PRESENTE VIGENCIA</t>
  </si>
  <si>
    <t xml:space="preserve">NO SE VA A REALIZAR, SE PRIORIZARON RECURSOS </t>
  </si>
  <si>
    <t>NO SE VA A REALIZAR PORQUE  SE REALIZO MANTENIMIENTO</t>
  </si>
  <si>
    <t>PROYECTO EN ELABORACIÓN DE ESTUDIOS PREVIOS, SE RADICARÁ EN EL MES DE ABRIL EN LA SSO</t>
  </si>
  <si>
    <t>SE ADICIONO CONTRATO POR 421,252,100 RP 44118 Y CDP 17118</t>
  </si>
  <si>
    <t xml:space="preserve">SE REALIZÓ ADICIÓN DE CONTRATO 17001158 H3 de 2017 OBJETO ES "MANTO Y CONSERVACIÓN DE LOS SISTEMAS DE AYUDAS VISUALES Y SISTEMAS COMP.PARA EL LADO AIRE DEL ARPTO INT. ELDORADO DE BTÁ INCLUYENDO INSUMOS Y MANO DE OBRA" </t>
  </si>
  <si>
    <t xml:space="preserve">SE REALIZÓ CON VIGENCIA FUTURA PARA CONTRATO EN EJECUCIÓN POR VALOR DE 958,742,908, PENDIENTE INFORMACIÓN SI YA FINALIZÓ EL CONTRATO. </t>
  </si>
  <si>
    <t>NO SE DESARROLLO CONVENIO CON ETB, EL GRUPO RADAR SE ENCUENTRA VERIFICANDO LOS CERROS DONDE INSTALARAN DEFINITIVAMENTE LAS ESTACIONES DE ADSB</t>
  </si>
  <si>
    <t>EL NUMERO DE REGISTRO Y DE CDP CORRESPONDE A L SAN ANDRES. ES IMPORTANTE ACLARAR QUE ESTE PROYECTO  EN LA ACTIVIDAD  1 TIENE REGISTROS POR 1,717,013,040</t>
  </si>
  <si>
    <t>SE CAMBIA EL DESTINOS DEBIDO A LA PRIORIDAD POR OBSOLECENCIA QUE PRESENTAN LOS ASCENSORES DE LOS AEROPUERTOS DE RIONEGRO, QUIBDO Y CARTAGENA, ESTOS RECURSOS SE VAN A ASIGNAR A LAS REGIONALES PARA FACILITAR LA GESTION, BAJO LA SUPERVISIÓN DEL COORDINADOR DEL GRUPO Y DEL DIR. DE TELECOMUNICACIONES</t>
  </si>
  <si>
    <t xml:space="preserve">EL AREA SOLICITARÁ TRAMITAR  VIGENCIAS FUTURAS  </t>
  </si>
  <si>
    <t>RP 2118, Compromiso por menor valor $3.037.209.713</t>
  </si>
  <si>
    <t>RP 2318, Compromiso por menor valor $3.951.560.820</t>
  </si>
  <si>
    <t>RP 1918, Compromiso por menor valor $1.533.024.231</t>
  </si>
  <si>
    <t>RP 2018, Compromiso por menor valor $3.813.264.288</t>
  </si>
  <si>
    <t>RP 4318, Compromiso por menor valor $2.085.880.617</t>
  </si>
  <si>
    <t>RP 44318, Compromiso por menor valor $73.678.850 - Obligaciones por valor de $10.162.600</t>
  </si>
  <si>
    <t>RP 44418, Compromiso por menor valor $75.792.200</t>
  </si>
  <si>
    <t>RP 4118, Valor del compromiso $5.977.717.950</t>
  </si>
  <si>
    <t>REQUIERN AJUSTAR RECURSOS, REALIZAN DOS PROCESO UNA ADICIÓN Y NUEVA CONTRATACIÓN. PENDIENTE EVIDENCIA RADICACIÓN,   42,1252,100, 26,328,260</t>
  </si>
  <si>
    <t>RP 50418, Compromiso por menor valor $62.872.000 - Obligaciones por valor de $62.872.000</t>
  </si>
  <si>
    <t>NO REGISTRA AVANCE PRESUPUESTAL</t>
  </si>
  <si>
    <t>RP 8718, Valor del compromiso $2.150.543.010</t>
  </si>
  <si>
    <t>RP 53518, Compromiso por menor valor $5.495.079.179</t>
  </si>
  <si>
    <t>RP 6118, Compromiso por menor valor $14.876.174.167</t>
  </si>
  <si>
    <t>SE REGIONALIZAN LOS RECURSOS</t>
  </si>
  <si>
    <t>PENDIENTE DEFINIR DISTRIBUCION DE RECURSOS, ACORDE CON NUEVA DIRECTRIZ</t>
  </si>
  <si>
    <t xml:space="preserve">CDP $4,500M </t>
  </si>
  <si>
    <t>Compromisos por valor de $445.600.000 - obligaciones por valor de $64.123.321
(falta por registrar 1,600,000</t>
  </si>
  <si>
    <t>Compromisos por valor de $1.921.400.000, son reflejan la programación de estos objetos.</t>
  </si>
  <si>
    <t xml:space="preserve">RP 45918  - Compromiso por menor valor $1.398.463.395 </t>
  </si>
  <si>
    <t>RP 1818 VF Compromiso registrado por mayor valor $269.055.817</t>
  </si>
  <si>
    <t>EL área solicitara mediante oficio la nuevas fechas.</t>
  </si>
  <si>
    <t>marzo</t>
  </si>
  <si>
    <t xml:space="preserve"> RP 6818 - Compromiso por valor de $531.613.103 - Obligaciones por valor de $12.153.434</t>
  </si>
  <si>
    <t>RP 1818  Compromiso por menor valor $1.075.424.551</t>
  </si>
  <si>
    <t>RP 31418 Compromiso por valor de $233.918.956</t>
  </si>
  <si>
    <t>RP 28618 Compromiso por valor de $158.238.975 - Obligaciones por valor $22.020.746</t>
  </si>
  <si>
    <t>RP 28818 Compromiso por valor de $117.287.573</t>
  </si>
  <si>
    <t>RP 32018  Compromiso por valor de $99.928.046 - obligaciones por valor de $12.529.342</t>
  </si>
  <si>
    <t>RP 32218  Compromiso por menor valor $49.145.329 - obligaciones por valor de $8.935.514</t>
  </si>
  <si>
    <t>RP 31718 Compromiso por valor de $59.821.300 - Obligaciones por valor de $7.018.501</t>
  </si>
  <si>
    <t>RP 28518 Compromiso por valor de $25.324.500 -Obligaciones por valor de $25.324.500</t>
  </si>
  <si>
    <t>RP 31618 Compromiso por valor de $15.972.150 - Obligaciones por valor de $15.972.150</t>
  </si>
  <si>
    <t xml:space="preserve"> RP 31918  Compromiso por menor valor $20.230.000 - Obligaciones por valor de $20.230.000</t>
  </si>
  <si>
    <t>RP 32118 Compromiso por menor valor $79.797.237 - Obligaciones por valor de $79.797.237</t>
  </si>
  <si>
    <t>Elaboración de documentación de especificaciones técnicas</t>
  </si>
  <si>
    <t>RP 7418 Compromiso por valor de $322.430.120 -Obligaciones por valor de $12.120.840</t>
  </si>
  <si>
    <t>PRIMER TRIMESTRE  2018</t>
  </si>
  <si>
    <t xml:space="preserve">TOTAL ACTIVDIADES ADQ </t>
  </si>
  <si>
    <t>A MARZO</t>
  </si>
  <si>
    <t>% CUMP</t>
  </si>
  <si>
    <t>TOTAL ACTIVDIADES MANTO</t>
  </si>
  <si>
    <t>De 32 - 17 cumplidas  (53%) EQ. 13,98%</t>
  </si>
  <si>
    <t>De  9 - 5 cumplidas  (55,6%) EQ. 13,89%</t>
  </si>
  <si>
    <t>De 48- 24 cumplidas  (50%) EQ. 12,50%</t>
  </si>
  <si>
    <t>De 7- 1 cumplidas  (14,3%) EQ. 3,57%</t>
  </si>
  <si>
    <t>Compromiso RP 48518  por valor de $48.059.389</t>
  </si>
  <si>
    <t xml:space="preserve">AERONAUTICA CIVIL
Cronograma de Inversión: PROYECTO  CAPACITACION  PERSONAL  TECNICO  Y ADMINISTRATIVO
Dependencia: CENTRO DE ESTUDIOS AERONAUTICOS- CEA </t>
  </si>
  <si>
    <t>C-2499-0600-5-0-1</t>
  </si>
  <si>
    <t>REALIZAR EVENTOS DE CAPACITACION, ACTUALIZACION, ENTRENAMIENTO, CURSOS, SEMINARIOS, TALLERES, CONGRESOS, FOROS Y CONFERENCIAS.</t>
  </si>
  <si>
    <t>PNA. VOL I. Requerimientos Operacionales: Numerales 3.3.3.2; 3.3.9; 5.1.7; 5.2; 5.3; 6.1.3</t>
  </si>
  <si>
    <t>Grupo Interno Responsable CEA/Área de Conocimiento</t>
  </si>
  <si>
    <t xml:space="preserve">Actividad  presupuestal </t>
  </si>
  <si>
    <t>Grupo Académico</t>
  </si>
  <si>
    <t>BOGOTÁ D.C.</t>
  </si>
  <si>
    <t>julio</t>
  </si>
  <si>
    <t>Para la actividad 1 se evidencian CDPS expedidos a Marzo por valor de 601,924,000</t>
  </si>
  <si>
    <t>noviembre</t>
  </si>
  <si>
    <t xml:space="preserve"> Actividad  Presupuestal</t>
  </si>
  <si>
    <t xml:space="preserve">APOYO A LA GESTION </t>
  </si>
  <si>
    <t xml:space="preserve">Para la actividad 1 se  evidencian registros por 88,024,300  a Marzo </t>
  </si>
  <si>
    <t xml:space="preserve">No se evidencian registros a Marzo </t>
  </si>
  <si>
    <t>C-2499-0600-5-0-2</t>
  </si>
  <si>
    <t>SERVICIOS INHERENTES AL RECONOCIMIENTO INSTITUCIONAL, PERSONERIA JURIDICA Y APROBACION DE REGISTROS.</t>
  </si>
  <si>
    <t>Certificación IES para el CEA</t>
  </si>
  <si>
    <t>C-2499-0600-5-0-3</t>
  </si>
  <si>
    <t>REALIZAR ADQUISICION DE ELEMENTOS PROPIOS DE LA ENSEÑANZA Y MANTENIMIENTO Y ADECUACION DE AULAS, BIBLIOTECA, AUDITORIO, LABORATORIOS Y DEMAS INSTALACIONES NECESARIOS PARA SU LOGISTICA.</t>
  </si>
  <si>
    <t>TODOS LOS  GRUPOS-CEA</t>
  </si>
  <si>
    <t xml:space="preserve">CONTRATAR ADQUISICIÓN DE CAMARA PORTATILES RESISTENTE A GOLPES, CON LENTE DE OJO DE PESCADO PARA REGISTRO DE INFORMACION DE ALTA VELOCIDAD DE PRUEBAS DE INVESTIGACIIÓN EN ACTIVIDADES RELACIONADAS CON EL USO DE TUNEL DE VIENTO, RPAS Y REGISTRO DE MUESTRAS VICVENCIALES PARA DIFERENTES PROYECTOS.  SISTEMA DE RPAS DE TIPO MULTIROTOR DE BAJO PESO 8(&lt;5KG)  Y ALTO PESO (10) , CON SENSORICA BASICA Y SISTEMA DE TOMA DE INFORMACION POR VIDEO Y FOTOGRAFIA, QUE PERMITA SU OPERACIÓN EN RADIOS PROMEDIO SUPERIORES A 2000M , CON SISTEMA DE FPV Y RADIO CONTROL,  ADQUISICIÓN DE SISTEMA DE RPAS DE TIPO ALA FIJA, CON SENSORICA AVANZADA Y SISTEMA DE TOMA DE INFORMACION POR VIDEO Y FOTOGRAFIA, QUE PERMITA SU OPERACIÓN EN RADIOS "LONG RANGE" PROMEDIO SUPERIORES A 10000M , CON SISTEMA DE FPV Y RADIO CONTROL CON SISTEMA DE RECUPERACIÓN Y APLICABLE A MULTIPLES MISIONES, ADQUISICIÓN DE SISTEMA DE ESTACION TERRENA DE  RPAS CON SIMULADOR PARA MULTIPLES TIPOS DE RPAS TANTO DE ALA FIJA COMO MULTIROTOR, CON SISTEMAS INDEPENDIENTES DE REGISTRO DE FPV, CONTROL DE NAVEGACION, INSTRUMENTOS, CONTROL DE REGISTRO DE CAMARA, CONTROL POR TELEMETRIA  Y RADIO CONTROL, CON SISTEMA DE ANTENAS DE AMPLIACION DE COBERTURA. </t>
  </si>
  <si>
    <t xml:space="preserve">CONTRATAR ADQUISICIÓN DE 2 PROYECTORES LASER, AUTOMATIZACIÓN DE LUCES Y EQUIPOS AUDIOVISUALES, CAMBIO DE CONSOLA DE AUDIO, SISTEMA DE TRANSMISIÓN INALÁMBRICA DE AUDIO Y VIDEO. PROGRAMACIÓN Y PUESTA EN MARCHA DE TODA LA SOLUCIÓN </t>
  </si>
  <si>
    <t>CONTRATAR ADQUISICIÓN DE LICENCIAS PARA BASES DE DATOS CIENTIFICAS</t>
  </si>
  <si>
    <t>CONTRATAR ADQUISICIÓN DE SOFWARE DE OPERACIÓN DE INFORMACION CARTOGRAFICA PARA PROYECTOS DE INVESTIGACION DEL AREA D AEROPUERTOS Y RPAS (PIX4D)</t>
  </si>
  <si>
    <t xml:space="preserve">CONTRATAR ADQUISICIÓN DE SOFTWARE DE AUTOEVALUACION </t>
  </si>
  <si>
    <t xml:space="preserve">CONTRATAR ADQUISICIÓN ESTRATEGIAS DIDACTICAS CON MIRAS AL RECONOCIMIENTO Y APROBACION REGISTROS CALIFICADOS - ADQUISICIÓN DE SOFTWARE DE AUTOEVALUACION </t>
  </si>
  <si>
    <t>CONTRATAR ADQUISICION DE MATERIALES ELEMENTOS E INSUMOS PARA LA ENSEÑANZA CON DESTINO A LOS GRUPOS Y AREAS ACADEMICAS .</t>
  </si>
  <si>
    <t xml:space="preserve">MARZO </t>
  </si>
  <si>
    <t>CONTRATAR ADQUISICIÓN DE 5 TELEVISORES - TABLEROS INTERACTIVOS FASE III PARA AULAS, LABORATORIOS Y AUDITORIO CEA Y DOS (2) TABLEROS INTERACTIVOS DIGITALES PARA ATS Y MET</t>
  </si>
  <si>
    <t>ADELANTADA</t>
  </si>
  <si>
    <t>Se evidencia RP # 31518 generado en febrero por  78,124,000</t>
  </si>
  <si>
    <t>CONTRATAR ADQUISICIÓN DE 150 SILLAS UNIVERSITARIA ISOCELES BRAZO DERECHO, 15 MESAS DINÁMICA CON CONEXIÓN ELÉCTRICA Y MULTIMEDIA 180X60, 27 PARASOLES CON BASE</t>
  </si>
  <si>
    <t>CONTRATAR MANTENIMIENTO Y ADECUACIÓN DE ELEMENTOS FÍSICOS Y ELÉCTRICOS  DEL AUDITORIO</t>
  </si>
  <si>
    <t>CONTRATACIÓN ADQUISICIÓN EQUIPOS PARA RECURSOS EDUCATIVOS PARA LA PRODUCCIÓN AUDIOVISUAL, WORKSTATION PARA EDICIÓN, CAMARA FOTOGRÁFICA, CAMARA DE VIDEO, EQUIPOS ACCESORIOS ILUMINACIÓN Y AUDIO PROFESIONAL, ADQUISICIÓN DE SOLUCIÒN INTEGRAL - ADQUISICIÓN DE SISTEMAS Y EQUIPOS PARA VIDEOCONFERENCIA GRABACIÓN Y TRANSMISIÓN DESDE EL AUDITORIO DEL CEA + PUESTA EN FUNCIONAMIENTO</t>
  </si>
  <si>
    <t xml:space="preserve">CONTRATAR ADQUISCION DE SCANNER ESPECIALIZADO PARA LIBROS </t>
  </si>
  <si>
    <t xml:space="preserve">CONTRATAR ADQUISICION DE MANUALES OACI </t>
  </si>
  <si>
    <t>Se evidencia RP # 32918 generado en febrero por 44,640,000</t>
  </si>
  <si>
    <t xml:space="preserve">CONTRATAR ADQUISICIÓN DE LIBROS DIFERENTES COLECCIONES Y DIFERENTES TEMAS PARA LA BIBLIOTECA </t>
  </si>
  <si>
    <t xml:space="preserve">CONTRATAR ADQUISICION DE SOFTWARE BIBLIOTECA </t>
  </si>
  <si>
    <t>CONTRATAR MANTENIMIENTO DE TANQUE SUBTERRÁNEO DE AGUA POTABLE Y MONITOREO DE CALIDAD DE AGUA</t>
  </si>
  <si>
    <t>Se evidencia CDP # 34418 generado en marzo por 1,310,000</t>
  </si>
  <si>
    <t>CONTRATAR MANTENIMIENTO  PARA EL CONTROL DE ROEDORES</t>
  </si>
  <si>
    <t>No se evidencian registros a Marzo , se evidencia CDP # 33018,  generado en febrero por 1,600,000. Falta observación del área indicando en que va el proceso</t>
  </si>
  <si>
    <t>CONTRATAR MANTENIMIENTO Y ACTUALIZACION MAQUETA DE AERODROMO, ATS.</t>
  </si>
  <si>
    <t>CONTRATAR MANTENIMIENTO DE LABORATORIO ESPACIOS CONFINADOS CEA, MANTENIMIENTO EN AJUSTE, ELECTRICO, ASEO Y PINTURA. SEI.</t>
  </si>
  <si>
    <t>CONTRATAR MANTENIMIENTO DE AUTOCONTENIDOS, MANTENIMIENTO  PARA 23 EQUIPOS. SEI.</t>
  </si>
  <si>
    <t xml:space="preserve">CONTRATAR MANTENIMIENTO DE EQUIPOS DE LABORATORIO DE ANTENAS Y LINEAS DE TRANSMISION - FEEDBACK - MANTENIMIENTO PREVENTIVO / CORRECTIVO -  CAMBIO DE ELEMENTOS DEFECTUOSOS. ATSEP. </t>
  </si>
  <si>
    <t xml:space="preserve">CONTRATAR MANTENIMIENTO DE LABORATORIO DE ELECTRICIDAD LAB VOLT ,MANTENIMIENTO PREVENTIVO / CORRECTIVO -  CAMBIO DE ELEMENTOS DEFECTUOSOS. ATSEP </t>
  </si>
  <si>
    <t>CONTRATAR ADQUISICION SISTEMA DE VISUALIZACIÓN SIMULADOR DE AERÓDROMO, INTERVINIENDO 4 PROYECTORES , UN SISTEMA UTM Y UN SISTEMA DE CABLEADO DE VIDEO. ATS, Y ADQUISICIÓN Y CAMBIO DE ELEMENTOS DETERIORADOS Y CON MAL FUNCIONAMIENTO DE LAS CPU´S DEL SIMULADOR INDRA(DISCOS DUROS, VENTILADORES, FUENTES DE PODER, TARJETAS DE VIDEO). ATS.</t>
  </si>
  <si>
    <t>CONTRATAR ADQUISCION DE DIADEMAS DE COMUNICACIÓN, ATS.</t>
  </si>
  <si>
    <t>CONTRATAR ADQUISCION DE ARMARIO DE HERRAMIENTAS, ATS.</t>
  </si>
  <si>
    <t>CONTRATAR ADQUISCION DE TORRES PARA TRABAJO Y RESCATE EN ALTURAS, SEI-SAR.</t>
  </si>
  <si>
    <t>CONTRATAR ADQUISCION DE AVISO FOTOLUMINISENCE, MET.</t>
  </si>
  <si>
    <t>CONTRATAR ADQUISCION DE SEÑALETICA LABORATORIO, MET.</t>
  </si>
  <si>
    <t>CONTRATAR ADQUISCION DE REPUESTOS DE CAMBIO PARA LAS WORKSATION LEADS LABMET, MET.</t>
  </si>
  <si>
    <t>CONTRATAR ADQUISCION DE SISTEMA ACADEMICO LABORATORIO MET, SISTEMA DISEÑADO PARA ENSEÑAR LA TEORÍA Y LAS TÉCNICAS DE ANALISIS Y PRONOSTICO SISTEMATIZADAS EN METEOROLOGIA, MET.</t>
  </si>
  <si>
    <t>CONTRATAR ADQUISCION DE LICENCIA SOFTWARE MICROSTATION, CARTOGRAFIA.</t>
  </si>
  <si>
    <t>CONTRATAR ADQUISCION DE KIT DE ADAPTADORES COAXIALES UNIVERSAL PARA PROPOSITO GENERAL</t>
  </si>
  <si>
    <t>CONTRATAR ADQUISCION DE MODULO DE ENTRENAMIENTO RADAR DOPPLER, ATSEP.</t>
  </si>
  <si>
    <t>CONTRATAR ADQUISCION DE OSCILOSCOPIO DUAL, ATSEP.</t>
  </si>
  <si>
    <t>CONTRATAR ADQUISCION DE PRUEBAS DE TOEFL, INGLES.</t>
  </si>
  <si>
    <t>CONTRATAR ADQUISCION DE PRUEBAS OFICIALES DE INGLÉS PARA LOS CONTROLADORES DE TRÁNSITO AÉREO DE LA UNIDAD ADMINISTRATIVA ESPECIAL DE AERONÁUTICA CIVIL. INGLES.</t>
  </si>
  <si>
    <t>Se evidencia RP No.51318 por valor de $73.482.500 con fecha 16/03/2018</t>
  </si>
  <si>
    <t xml:space="preserve">CONTRATAR ADQUISICIÓN DE ELEMENTOS PROTECCIÓN PERSONAL - PARA PROCESOS DE INSTRUCCIÓN ÁREA SEI </t>
  </si>
  <si>
    <t xml:space="preserve">AGOSTO </t>
  </si>
  <si>
    <t>CONTRATAR ADQUISICÒN DE EQUIPOS PARA LABORATORIO DE SEGURIDAD AVSEC Y SOFTWARE DETECTOR DE ELEMENTOS PROHIBIDOS</t>
  </si>
  <si>
    <t>C-2499-0600-5-0-4</t>
  </si>
  <si>
    <t>CONTRATAR DOCENTES, ASESORES, PROFESIONALES, EXPERTOS ACADEMICOS Y AUXILIARES DE LABORATORIO PARA EL DESARROLLO DE LOS PROGRAMAS ACADEMICOS Y EVENTOS DE CAPACITACION.</t>
  </si>
  <si>
    <t xml:space="preserve">Grupo Académico </t>
  </si>
  <si>
    <t>Docentes Área ATS (vf)</t>
  </si>
  <si>
    <t>enero</t>
  </si>
  <si>
    <t>febrero</t>
  </si>
  <si>
    <t>Docentes Área ATS (vo)</t>
  </si>
  <si>
    <t>Docentes Área AIS-COM.MET (vf)</t>
  </si>
  <si>
    <t>Docentes Área AIS-COM.MET (vo)</t>
  </si>
  <si>
    <t>Docentes Área ATSEP (vf)</t>
  </si>
  <si>
    <t>Docentes Área ATSEP (vo)</t>
  </si>
  <si>
    <t>Docentes Área Inglés (vf)</t>
  </si>
  <si>
    <t>Docentes Área Inglés (vo)</t>
  </si>
  <si>
    <t>Docentes Área TICS (vf)</t>
  </si>
  <si>
    <t>Docentes Área TICS (vo)</t>
  </si>
  <si>
    <t>Docentes Interdisciplinarios (vf)</t>
  </si>
  <si>
    <t>Docentes Interdisciplinarios (vo)</t>
  </si>
  <si>
    <t>Docentes Expertos Académicos (vf)</t>
  </si>
  <si>
    <t>Docentes Expertos Académicos (vo)</t>
  </si>
  <si>
    <t xml:space="preserve">Grupo de Extensión </t>
  </si>
  <si>
    <t>Docentes (vf)</t>
  </si>
  <si>
    <t>Docentes  (vo)</t>
  </si>
  <si>
    <t>Grupo de Planeación</t>
  </si>
  <si>
    <t>Grupo Investigaciones</t>
  </si>
  <si>
    <t>Grupo Calidad Académica</t>
  </si>
  <si>
    <t>Pseudopilotos</t>
  </si>
  <si>
    <t>Pseudopilotos (vf)</t>
  </si>
  <si>
    <t>Pseudopilotos (vo)</t>
  </si>
  <si>
    <t>Auxiliares de Laboratorio</t>
  </si>
  <si>
    <t>Auxiliares de laboratorio (vf)</t>
  </si>
  <si>
    <t>Auxiliares de laboratorio (vo)</t>
  </si>
  <si>
    <t>Adiciones a contratos docentes, pseudopilotos, auxiliares de laboratorio y expertos académicos</t>
  </si>
  <si>
    <t>vigencia futura no utilizada para trámite de liberación y apalancamiento VF 2018-2019</t>
  </si>
  <si>
    <t>C-2499-0600-5-0-5</t>
  </si>
  <si>
    <t>TRAMITAR AUXILIOS DE VIAJE PARA LA CAPACITACION DE FUNCIONARIOS.</t>
  </si>
  <si>
    <t>AREAS ACADEMICAS</t>
  </si>
  <si>
    <t xml:space="preserve">No se evidencia solicitud de CDP </t>
  </si>
  <si>
    <t xml:space="preserve">Compromiso RP 15918
por valor de $250.000.000 - REEMBOLSO CAJA MENOR Compromiso RP 50918 por valor de $224.245.984 </t>
  </si>
  <si>
    <t>RP 15918
RP 50918</t>
  </si>
  <si>
    <t xml:space="preserve">Compromiso por valor de $250.000.000 - REEMBOLSO CAJA MENOR Compromiso por valor de $224.245.984 </t>
  </si>
  <si>
    <t xml:space="preserve">Abril </t>
  </si>
  <si>
    <t xml:space="preserve">Mayo </t>
  </si>
  <si>
    <t>C-2499-0600-5-0-6</t>
  </si>
  <si>
    <t>REALIZAR PROGRAMAS DE BIENESTAR PARA ESTUDIANTES.</t>
  </si>
  <si>
    <t>GRUPO  ADMINISTRATIVO,FINANCIERO Y DE BIENESTAR  ACADEMICO</t>
  </si>
  <si>
    <t xml:space="preserve">REALIZAR PROGRAMAS DE BIENESTAR PARA LA COMUNIDAD ACADEMICA </t>
  </si>
  <si>
    <t>RP 39418 Compromiso por valor de $90.000.000</t>
  </si>
  <si>
    <t>RP 39418</t>
  </si>
  <si>
    <t>Compromiso por valor de $90.000.000</t>
  </si>
  <si>
    <t>TOTAL PRESUPUESTO</t>
  </si>
  <si>
    <t>De 55 - 46 cumplidas  (83,6%) EQ.20,9</t>
  </si>
  <si>
    <r>
      <rPr>
        <b/>
        <sz val="9"/>
        <rFont val="Calibri"/>
        <family val="2"/>
        <scheme val="minor"/>
      </rPr>
      <t>PROYECTO</t>
    </r>
    <r>
      <rPr>
        <sz val="9"/>
        <rFont val="Calibri"/>
        <family val="2"/>
        <scheme val="minor"/>
      </rPr>
      <t xml:space="preserve">: Mantenimiento y  Conservación del Equipo Aéreo.                                      C-2403-0600-2               </t>
    </r>
    <r>
      <rPr>
        <b/>
        <sz val="9"/>
        <rFont val="Calibri"/>
        <family val="2"/>
        <scheme val="minor"/>
      </rPr>
      <t>ACTIVIDAD</t>
    </r>
    <r>
      <rPr>
        <sz val="9"/>
        <rFont val="Calibri"/>
        <family val="2"/>
        <scheme val="minor"/>
      </rPr>
      <t>: Mantenimiento del Equipo Aéreo.
C-2403-0600-2-0-1</t>
    </r>
  </si>
  <si>
    <t>SEGUIMIENTO A MARZO OAP</t>
  </si>
  <si>
    <t>Viene con VF   Cto 15000280-OK
2017 $2.051.489.088 Y 2018 $1,076,961,284</t>
  </si>
  <si>
    <t>Registro 7218 combustible $400,000,000 - SIN VALOR OBLIGADO</t>
  </si>
  <si>
    <t>C-2403-0600-2-0-1</t>
  </si>
  <si>
    <t/>
  </si>
  <si>
    <t>En estudios previos para tramite de vf $282,480,916</t>
  </si>
  <si>
    <t>En estudios previos y de mercado. se define alcance y levantan especificaciones funcionales y no funcionales para el sistema de información y sus componentes, junto con el modelo de servicios requerido. se identifican posibles fabricantes y proveedores; a la fecha 28 de marzo de 2018 se está a la espera de propuestas comerciales que permitan afinar el presupuesto oficial.  se desarrollan en paralelo los documentos precontractuales. se realizará  radicación del proceso en administrativa en mayo 2018.</t>
  </si>
  <si>
    <t>En estudios previos para tramite de vf</t>
  </si>
  <si>
    <t>En elaboración estudios previos y estudio de mercado</t>
  </si>
  <si>
    <t xml:space="preserve">En elaboración estudios previos </t>
  </si>
  <si>
    <t>MANTENIMIENTO Y CONSERVACION DE EQUIPOS DE COMPUTACION.</t>
  </si>
  <si>
    <t>MANTENIMIENTO Y CONSERVACION DE EQUIPO AEREO.</t>
  </si>
  <si>
    <t>ADQUISICION DE SISTEMAS Y SERVICIOS INFORMATICOS PARA EL PLAN NACIONAL DE INFORMATICA.</t>
  </si>
  <si>
    <t>Identificación propietarios y  recopilación de escrituras publicas, certificados de libertad, fichas catastrales,   cartas catastrales,  soportes ubicados en el archivo grupo inmuebles,  esto permite verificar la veracidad y originalidad del bien inmueble a  adquirir</t>
  </si>
  <si>
    <t>C-2403-0600-20</t>
  </si>
  <si>
    <t>ADQUISICION TERRENOS PARA CONSTRUCCION Y AMPLIACION DE AEROPUERTOS</t>
  </si>
  <si>
    <t>OBLIGACION VALOR 9,667,835</t>
  </si>
  <si>
    <t>REGISTRO  VALOR 69,335,671</t>
  </si>
  <si>
    <t>Viene con vigencias futuras ejecutándose mediante el contrato No. 00016298 de 2016, cuyo objeto contractual es MANTENIMIENTO CORRECTIVO Y PREVENTIVO DEL EQUIPO AÉREO DE LA ENTIDAD, AVIÓN LABORATORIO CON SISTEMA DE INSPECCIÓN EN VUELO KING B200HK 3554 G Y AVIÓN CESSNA CARAVAN 208 HK3200G, INCLUYENDO INSUMOS Y REPUESTOS EN LAS FASES PREVENTIVAS DE CADA SERVICIO.  finaliza el 31 de julio de 2018.</t>
  </si>
  <si>
    <t>Compromiso No.7318 manto $763,000,000 - VALOR OBLIGADO 241,125,798</t>
  </si>
  <si>
    <t>Adición al contrato No. 00016298 de 2016 desde el 01 de agosto hasta el 30 de noviembre de 2018</t>
  </si>
  <si>
    <r>
      <rPr>
        <b/>
        <sz val="9"/>
        <rFont val="Calibri"/>
        <family val="2"/>
        <scheme val="minor"/>
      </rPr>
      <t>PROYECTO</t>
    </r>
    <r>
      <rPr>
        <sz val="9"/>
        <rFont val="Calibri"/>
        <family val="2"/>
        <scheme val="minor"/>
      </rPr>
      <t xml:space="preserve">: Mantenimiento y  Conservación del Equipo Aéreo.                                      C-2403-0600-2               </t>
    </r>
    <r>
      <rPr>
        <b/>
        <sz val="9"/>
        <rFont val="Calibri"/>
        <family val="2"/>
        <scheme val="minor"/>
      </rPr>
      <t>ACTIVIDAD</t>
    </r>
    <r>
      <rPr>
        <sz val="9"/>
        <rFont val="Calibri"/>
        <family val="2"/>
        <scheme val="minor"/>
      </rPr>
      <t>: Suministro de combustible y lubricantes para el equipo aéreo.
C-2403-0600-2-0-3</t>
    </r>
  </si>
  <si>
    <t>Viene con vigencias futuras ejecutándose mediante el contrato No. 00016257 de 2016, cuyo objeto contractual es  SUMINISTRO DE COMBUSTIBLE PARA EL EQUIPO AÉREO DE LA AERONAUTICA CIVIL DE COLOMBIA, AERONAVE LABORATORIO KING B200 HK 3554 G; CESSNA CARAVAN HK 3200 G Y AGUSTA A109C HK 3661 G.   finaliza el 31 de julio de 2018.</t>
  </si>
  <si>
    <t>Adición al contrato No. 00016257 de 2016 desde el 01 de agosto hasta el 30 de noviembre de 2018</t>
  </si>
  <si>
    <t>Se realiza compra mediante amp - cce Microsoft ii;
valor adjudicado: $1.398.463.395.
el saldo se utilizara para licencias de sw especifico.</t>
  </si>
  <si>
    <t>Contrato 15000280 ok en ejecución por vigencias futuras</t>
  </si>
  <si>
    <t>En estudios previos y conformación de documentos precontractuales. se vio necesario identificar con la Dir. administrativa, si para su proceso se debe contar con un módulo específico para la gestión interna del área, que no incluya las funcionalidades del secop ii y que aplique para ser incluido como parte de este proceso. 
se adelanta reunión inicial con el ministerio de hacienda a fin de conocer a la fecha del estado actual y futuro del siif nación, pendiente ejecutar reunión adicional con ellos que permitan definir con mayor exactitud el alcance del proceso y afinar las especificaciones funcionales y técnicas. en paralelo se está en elaboración de los documentos precontractuales para  radicación del proceso en administrativa en mayo/2018.</t>
  </si>
  <si>
    <t>Contrato 17001380 h3 en ejecución viene con vf.</t>
  </si>
  <si>
    <t>RP 16418  Compromiso por valor $1.386.360.906</t>
  </si>
  <si>
    <t>Compromiso por valor $1.386.360.906</t>
  </si>
  <si>
    <t>RP 28718  Compromiso por valor de $75.000.000 - Obligaciones por valor de $25.000.000</t>
  </si>
  <si>
    <t>Compromiso por valor de $75.000.000 - Obligaciones por valor de $25.000.000</t>
  </si>
  <si>
    <t>El área solicitara modificación de fecha por cuanto existen horas disponibles por ejecutar del ultimo contrato.</t>
  </si>
  <si>
    <t>Se radicara en abril 2018  en la dirección administrativa</t>
  </si>
  <si>
    <t>Proceso radicado en la dirección administrativa marzo 15.</t>
  </si>
  <si>
    <t>Proceso radicado en la dirección administrativa el 22 de marzo</t>
  </si>
  <si>
    <t>Proceso radicado en la dirección administrativa el 8 de marzo.</t>
  </si>
  <si>
    <t>Contrato 16000342 h3 en ejecución por vigencias futuras</t>
  </si>
  <si>
    <t>Proceso no recibido en la dirección administrativa por ajustes en el PAA</t>
  </si>
  <si>
    <t>AERONAUTICA CIVIL
Cronogramas de Inversión
Dependencia:  DIRECCIÓN DE INFORMATICA</t>
  </si>
  <si>
    <t>Estos procesos se ejecutaran terminada la ley de garantías, se esta adelantando  identificación y recopilación  de documentación necesaria para la compra</t>
  </si>
  <si>
    <t>Corresponde a cumplimiento fallo barreras antiruido aeropuerto Cartagena</t>
  </si>
  <si>
    <t>Registro valor 69,335,671 - obligación valor 9,667,835</t>
  </si>
  <si>
    <t>AERONAUTICA CIVIL
Cronogramas de Inversión
Dependencia: SECRETARIA GENERAL - GRUPO INMUEBLES</t>
  </si>
  <si>
    <t>C-2499-0600-4</t>
  </si>
  <si>
    <t>ASESORIA Y SERVICIOS DE CONSULTORIA.</t>
  </si>
  <si>
    <t>RP´S: 21018 - 30418 - 30718 - 31218 - 31318 - 32418 - 32918 - 33318 - 37518 - 38018 - 38218 - 38718
Compromisos por valor de $445.600.000 - obligaciones por valor de $64.123.321
(falta por registrar 1,600,000</t>
  </si>
  <si>
    <t>RP 6718 Compromiso por valor de $1.505.406.239</t>
  </si>
  <si>
    <t>RP 6618 Compromiso por menor valor $1.509.131.071</t>
  </si>
  <si>
    <t>AERONAUTICA CIVIL
Cronogramas de Inversión
Dependencia: SECRETARIA GENERAL - ASESORIAS</t>
  </si>
  <si>
    <t>Revisar el valor a que ítem le quitaron recursos</t>
  </si>
  <si>
    <t>C-2499-0600-3</t>
  </si>
  <si>
    <t>APLICACIÓN DE LOS PROGRAMAS DE SALUD OCUPACIONAL (SISTEMA DE GESTION DE LA SEGURIDAD Y SALUD EN EL TRABAJO) Y BIENESTAR SOCIAL</t>
  </si>
  <si>
    <t>AERONAUTICA CIVIL
Cronogramas de Inversión
Dependencia: TALENTO HUMANO</t>
  </si>
  <si>
    <t>RP 39518 Compromiso por valor de $261.700.000</t>
  </si>
  <si>
    <t>RP 39518 Compromiso por valor de $198.500.000</t>
  </si>
  <si>
    <t>RP 39518 Compromiso por valor de $61.200.000</t>
  </si>
  <si>
    <t xml:space="preserve">Se encuentra incluido en el PAA </t>
  </si>
  <si>
    <t xml:space="preserve">Mes estimado de radicación en la Dirección Administrativa </t>
  </si>
  <si>
    <t>Contrato radicado en la Dirección Administrativa  06/02/2018</t>
  </si>
  <si>
    <t>Proceso radicado en la Dirección Administrativa   23/02/2018</t>
  </si>
  <si>
    <t>Proceso radicado en la Dirección Administrativa   20/02/2018</t>
  </si>
  <si>
    <t>Proceso radicado en la Dirección Administrativa   9/03/2018</t>
  </si>
  <si>
    <t>Contrato en Ejecución</t>
  </si>
  <si>
    <t>APLICACIÓN DE LOS PROGRAMAS DE SALUD OCUPACIONAL.</t>
  </si>
  <si>
    <t>CONSTRUCCION DE INFRAESTRUCTURA AEROPORTUARIA A NIVEL NACIONAL</t>
  </si>
  <si>
    <t>CONSTRUCCIÓN MEJORAMIENTO DE INFRAESTRUCTURA AEROPORTUARIA AEROPUERTO EL DORADO</t>
  </si>
  <si>
    <t>MEJORAMIENTO Y RECUPERACION ESTACIONES DE RADIOAYUDAS A NIVEL NACIONAL.</t>
  </si>
  <si>
    <t>MEJORAMIENTO Y MANTENIMIENTO DE LA INFRAESTRUCTURA ADMINISTRATIVA A NIVEL NACIONAL.</t>
  </si>
  <si>
    <t>MANTENIMIENTO Y CONSERVACION DE LA INFRAESTRUCTURA AEROPORTUARIA.</t>
  </si>
  <si>
    <t>AMPLIACION MANTENIMIENTO Y MEJORAMIENTO DE LA INFRAESTRUCTURA AEROPORTUARIA  AEROPUERTOS COMUNITARIOS</t>
  </si>
  <si>
    <t xml:space="preserve">ESTA ACTIVIDAD SE VA A REALIZAR EN 3 PROCESOS, DOS EN EN ELABORACION DE ESTUDIOS PREVIOS (SE ESTABA A LA ESPERA DE CONCEPTO DE ADMINISTRATIVA CON RELACION A LAS MAQUINAS L3), UN PROCESO RADICADO 4006-2018008680 23 DE MARZO </t>
  </si>
  <si>
    <t>C-2409-0600-5</t>
  </si>
  <si>
    <t xml:space="preserve">C-2409-0600-6  </t>
  </si>
  <si>
    <t>MANTENIMIENTO Y CONSERVACION DE EQUIPOS DE SEGURIDAD AEROPORTUARIA.</t>
  </si>
  <si>
    <t>C-2409-0600-4</t>
  </si>
  <si>
    <t>ADQUISICION DE SERVICIOS DE SEGURIDAD PARA EL CONTROL Y OPERACION DE LOS SISTEMAS DE SEGURIDAD AEROPORTUARIA Y AYUDAS A LA NAVEGACION AEREA.</t>
  </si>
  <si>
    <t>C-2409-0600-1</t>
  </si>
  <si>
    <t>ADQUISICION DE EQUIPOS DE PROTECCION Y EXTINCION DE INCENDIOS BUSQUEDA Y RESCATE.</t>
  </si>
  <si>
    <t>C-2409-0600-2</t>
  </si>
  <si>
    <t>MANTENIMIENTO Y CONSERVACION DE EQUIPOS DE EXTINCION DE INCENDIOS Y BUSQUEDA Y RESCATE.</t>
  </si>
  <si>
    <t>C-2403-0600-7</t>
  </si>
  <si>
    <t>LEVANTAMIENTO DE INFORMACION PARA ESTUDIOS, PLANES Y PROGRAMAS AMBIENTALES</t>
  </si>
  <si>
    <t>C-2403-0600-8</t>
  </si>
  <si>
    <t>ADECUACION MANTENIMIENTO Y MEJORAMIENTO DE LA INFRAESTRUCTURA AMBIENTAL AEROPORTUARIA</t>
  </si>
  <si>
    <t>C-2403-0600-14</t>
  </si>
  <si>
    <t>VOL II - Instalaciones y Servicios. Capítulo 4 Planificación de operaciones de aeródromo</t>
  </si>
  <si>
    <t>Reporte de Compromisos no se en control  contratación alguna.</t>
  </si>
  <si>
    <t xml:space="preserve">En ejecución </t>
  </si>
  <si>
    <t>El área solicitara reprogramar proyecto.</t>
  </si>
  <si>
    <t>Revisión con el Ing. Jorge Saltarin</t>
  </si>
  <si>
    <t>Recursos no se utilizaran teniendo en cuenta acuerdos entre las partes, por lo tanto serán redistribuidos en otros  proyectos</t>
  </si>
  <si>
    <t>Ejecución Áreas Vs Subdirección</t>
  </si>
  <si>
    <t>Requiere actualización de Ficha MGA y tramite de Traslado presupuestal</t>
  </si>
  <si>
    <t>Se redistribuirán los recursos a otros proyectos debido a los tiempos de entrega de resultado de los estudios y diseños, estos no son favorable para la ejecución de obras..</t>
  </si>
  <si>
    <t xml:space="preserve">Solicitará el área reprogramar </t>
  </si>
  <si>
    <t>Control de ejecución Área Vs Subdirección</t>
  </si>
  <si>
    <t>Seguimiento a las regionales se está realizando a través del área ejecutoria y la Subdirección</t>
  </si>
  <si>
    <t xml:space="preserve">No se ejecutaran los estudios y diseños programados  para obras de mantenimiento de pistas dado que se priorizaran actividades de diseño para construcción, por lo tanto estos recursos se priorizarán  para mantenimiento de pistas. </t>
  </si>
  <si>
    <t>En Consejo Directivo de la Aeronáutica civil no fue aprobado llevar a cabo este proyecto (Febrero 14 DE 2018)</t>
  </si>
  <si>
    <t>En estructuración y se  solicitara reprogramación con proyección de la publicación en abril 2018</t>
  </si>
  <si>
    <t>El área solicitar reprogramar fecha de radicación en la administrativa</t>
  </si>
  <si>
    <t>No existen convenios marco para la ejecución de las obras, por lo que se requiere iniciar la inversión posteriormente a la Ley de Garantías. Los recursos existentes no suplen las necesidades de los aeropuertos priorizados por lo que se requerirá VF, para este escenario no se alcanzaran a ejecutar los recursos. Se toma la decisión de invertir en estudios y diseños para la intervención  en estos aeropuertos.</t>
  </si>
  <si>
    <t>Mes estimado de radicación en la Dirección Administrativa</t>
  </si>
  <si>
    <t>Proceso en estructuración razón a que las actividades  del proyecto dependen del cierre de ítems del contrato actual.</t>
  </si>
  <si>
    <t>Reporte de Compromisos no se encontrol  contratación alguna.</t>
  </si>
  <si>
    <t>AERONAUTICA CIVIL
Cronogramas de Inversión
Dependencia: TELECOMUNICACIONES Y AYUDAS A LA NAVEGACION AEREA</t>
  </si>
  <si>
    <t>C-2403-0600-1</t>
  </si>
  <si>
    <t>ADQUISICION DE EQUIPOS DEL PLAN NACIONAL DE AERONAVEGACION A NIVELNACIONAL.</t>
  </si>
  <si>
    <t>C-2403-0600-3</t>
  </si>
  <si>
    <t>AMPLIACION RED DE RADARES A NIVEL NACIONAL.</t>
  </si>
  <si>
    <t>C-2403-0600-6</t>
  </si>
  <si>
    <t>C-2403-0600-6-2</t>
  </si>
  <si>
    <t>C-2403-0600-6-0-2</t>
  </si>
  <si>
    <t>ADQUISICION SERVICIO RED INTEGRADA DE MICROONDAS,CANALES TELEFONICOS Y TELEGRAFICOS NIVEL NACIONAL</t>
  </si>
  <si>
    <t>ADQUISICION DE EQUIPOS Y SISTEMAS DE ENERGIA SOLAR Y COMERCIAL A NIVEL NACIONAL</t>
  </si>
  <si>
    <t>C-2403-0600-12</t>
  </si>
  <si>
    <t>ADQUISICION DE EQUIPOS Y SISTEMAS PARA LA RED METEOROLOGICA AERONAUTICA.</t>
  </si>
  <si>
    <t>ADQUISICION DE EQUIPOS PARA REDES DE TELECOMUNICACIONES.</t>
  </si>
  <si>
    <t>MANTENIMIENTO Y CONSERVACION DE EQUIPOS Y SISTEMAS AEROPORTUARIOS A NIVEL NACIONAL.</t>
  </si>
  <si>
    <t>MANTENIMIENTO Y CONSERVACION DEL SISTEMA DE TELECOMUNICACIONES Y AYUDAS A LA NAVEGACION AEREA A NIVEL NACIONAL.</t>
  </si>
  <si>
    <t>ADQUISICION EQUIPOS Y REPUESTOS PARA SISTEMAS AEROPORTUARIOS NIVELNACIONAL</t>
  </si>
  <si>
    <t>C-2403-0600-21</t>
  </si>
  <si>
    <t>REPOSICION Y MANTENIMIENTO PARQUE AUTOMOTOR PARA LA OPERACION DE LA INFRAESTRUCTURA AERONAUTICA Y AEROPORTUARIA</t>
  </si>
  <si>
    <t>C-2403-0600-23</t>
  </si>
  <si>
    <t>ADQUISICIÓN EQUIPOS Y SISTEMAS AERONAUTICOS Y AEROPORTUARIOS AEROPUERTO EL DORADO</t>
  </si>
  <si>
    <t>PENDIENTE NUMERO DE CONTRATO, RP 15418, Compromiso por menor valor $1.139.651.844 - Obligaciones por valor de $1.139.651.844</t>
  </si>
  <si>
    <t>Compromiso por menor valor $1.139.651.844 - Obligaciones por valor de $1.139.651.844</t>
  </si>
  <si>
    <t>Contratar el servicio de comunicaciones de canales alternos para garantizar la disponibilidad de los servicios aeronáuticos</t>
  </si>
  <si>
    <t>Contratar el servicio por 7 meses  del segmento satelital de los sitios remotos para garantizar la disponibilidad de los servicios aeronáuticos 10 Mb</t>
  </si>
  <si>
    <t xml:space="preserve">Contratar el servicio de comunicaciones por fibra óptica entre Bogotá y tolú, cable submarino tolú san Andrés, espacios de áreas y energía cerro picacho </t>
  </si>
  <si>
    <t xml:space="preserve">Adición por 4 meses  contrato actual segmento satelital 1700323 H3 </t>
  </si>
  <si>
    <t>Si, PNA Vol. 2 , Pág. 359</t>
  </si>
  <si>
    <t>AERONÁUTICA CIVIL
Cronogramas de Inversión 2018
Secretaria de Seguridad Operacional y de la Aviación Civil</t>
  </si>
  <si>
    <t xml:space="preserve">CERTIFICACION AEROMÉDICA AL PERSONAL TECNICO AERONÁUTICO
Está pendiente de concepto de la Oficina Asesora Jurídica de la Entidad para definir viabilidad del pago por parte de la UAEAC  o cada uno de los servidores públicos que les aplica.
En caso de ser aprobado este pago por parte de la Entidad y por corresponder a la prestación de un servicio, en atención a lo dispuesto en el Decreto 823 de 2017 se deberá ejecutar por parte de la Secretaria de Sistemas Operacionales.
Actividad que se asignara en coordinación con la Oficina Asesora de Planeación y quien corresponda.
</t>
  </si>
  <si>
    <t xml:space="preserve"> Vigencia futura para la contratación hasta el mes de julio de 2018 de docentes y auxiliares de laboratorio para el desarrollo de programas académicos y eventos de capacitación del CEA</t>
  </si>
  <si>
    <t>Compromisos por valor de $2.789.964.000 corresponden a la VF (lo programado para Enero) y Compromisos por valor de $189.810.000 corresponde a nueva contratación vigencia 2018 (No se encontraba programado)</t>
  </si>
  <si>
    <t>Docentes Área Cartografía (vf)</t>
  </si>
  <si>
    <t>Docentes Área  Cartografía (vo)</t>
  </si>
  <si>
    <t>Auxilios  de Viaje  para  la  capacitación de  Funcionarios</t>
  </si>
  <si>
    <t>Por el rubro C-2409-0600-3-0-4 se generaron los CDPS 34218 Y 34318 por valor de $13.000.000 y $3.505.480</t>
  </si>
  <si>
    <t>RADICADO EN ADMINISTRATIVA EL 23 DE MARZO.  HAN RECIBIDO  OBSERVACIONES POR PARTE DE LA DIRECCIÓN ADMINISTRATIVA POR DIFERENCIAS CON EL PAA , LO QUE HA OCASIONADO RETRASO EN EL PROCESO</t>
  </si>
  <si>
    <t>NO SE VA A REALIZAR SE REQUIERE  TRASLADAR LOS RECURSOS</t>
  </si>
  <si>
    <t>EL RETRASO SE DEBIO A DISPOSICIONES ADMINSITRATIVAS POR DEFINIR A LA FECHA</t>
  </si>
  <si>
    <t xml:space="preserve">LA CALIBRACIÓN DE LOS EQUIPOS SE REQUIERE A PARTIR  DEL MES DE JULIO </t>
  </si>
  <si>
    <t>SE DETERMINO NO REALIZAR EL PAGO HASTA HACER CLARIDAD SOBRE UN PAGO PENDIENTE DE 30,000 DOLARES, QUE ESTA RECLAMANDO LA OACI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</si>
</sst>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6" formatCode="&quot;$&quot;#,##0;[Red]\-&quot;$&quot;#,##0"/>
    <numFmt numFmtId="42" formatCode="_-&quot;$&quot;* #,##0_-;\-&quot;$&quot;* #,##0_-;_-&quot;$&quot;* &quot;-&quot;_-;_-@_-"/>
    <numFmt numFmtId="44" formatCode="_-&quot;$&quot;* #,##0.00_-;\-&quot;$&quot;* #,##0.00_-;_-&quot;$&quot;* &quot;-&quot;??_-;_-@_-"/>
    <numFmt numFmtId="43" formatCode="_-* #,##0.00_-;\-* #,##0.00_-;_-* &quot;-&quot;??_-;_-@_-"/>
    <numFmt numFmtId="164" formatCode="_(&quot;$&quot;\ * #,##0.00_);_(&quot;$&quot;\ * \(#,##0.00\);_(&quot;$&quot;\ * &quot;-&quot;??_);_(@_)"/>
    <numFmt numFmtId="165" formatCode="_(* #,##0.00_);_(* \(#,##0.00\);_(* &quot;-&quot;??_);_(@_)"/>
    <numFmt numFmtId="166" formatCode="_ * #,##0_ ;_ * \-#,##0_ ;_ * &quot;-&quot;??_ ;_ @_ "/>
    <numFmt numFmtId="167" formatCode="_(* #,##0_);_(* \(#,##0\);_(* &quot;-&quot;??_);_(@_)"/>
    <numFmt numFmtId="168" formatCode="_ * #,##0.00000000_ ;_ * \-#,##0.00000000_ ;_ * &quot;-&quot;??_ ;_ @_ "/>
    <numFmt numFmtId="169" formatCode="_ * #,##0.00_ ;_ * \-#,##0.00_ ;_ * &quot;-&quot;??_ ;_ @_ "/>
    <numFmt numFmtId="170" formatCode="_-* #,##0.00\ _€_-;\-* #,##0.00\ _€_-;_-* &quot;-&quot;??\ _€_-;_-@_-"/>
    <numFmt numFmtId="171" formatCode="0.0%"/>
    <numFmt numFmtId="172" formatCode="mmmm\-yyyy"/>
    <numFmt numFmtId="173" formatCode="dd/mm/yyyy;@"/>
    <numFmt numFmtId="174" formatCode="&quot;$&quot;\ #,##0_);[Red]\(&quot;$&quot;\ #,##0\)"/>
    <numFmt numFmtId="175" formatCode="&quot;$&quot;\ #,##0.00"/>
    <numFmt numFmtId="176" formatCode="&quot;$&quot;#,##0"/>
    <numFmt numFmtId="177" formatCode="_-* #,##0_-;\-* #,##0_-;_-* &quot;-&quot;??_-;_-@_-"/>
    <numFmt numFmtId="178" formatCode="_(&quot;$&quot;\ * #,##0_);_(&quot;$&quot;\ * \(#,##0\);_(&quot;$&quot;\ * &quot;-&quot;??_);_(@_)"/>
    <numFmt numFmtId="179" formatCode="&quot;$&quot;\ #,##0"/>
    <numFmt numFmtId="180" formatCode="d/mm/yyyy;@"/>
    <numFmt numFmtId="181" formatCode="#,##0;[Red]#,##0"/>
    <numFmt numFmtId="182" formatCode="#,##0.00_ ;\-#,##0.00\ "/>
    <numFmt numFmtId="183" formatCode="dd\-mm\-yy;@"/>
    <numFmt numFmtId="184" formatCode="0;[Red]0"/>
  </numFmts>
  <fonts count="92" x14ac:knownFonts="1">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u/>
      <sz val="10"/>
      <name val="Arial"/>
      <family val="2"/>
    </font>
    <font>
      <b/>
      <sz val="10"/>
      <name val="Arial"/>
      <family val="2"/>
    </font>
    <font>
      <sz val="10"/>
      <color indexed="8"/>
      <name val="MS Sans Serif"/>
      <family val="2"/>
    </font>
    <font>
      <sz val="11"/>
      <color indexed="8"/>
      <name val="Arial"/>
      <family val="2"/>
    </font>
    <font>
      <sz val="10"/>
      <name val="Courier"/>
      <family val="3"/>
    </font>
    <font>
      <b/>
      <sz val="11.05"/>
      <color indexed="8"/>
      <name val="Arial"/>
      <family val="2"/>
    </font>
    <font>
      <b/>
      <sz val="9"/>
      <color indexed="81"/>
      <name val="Tahoma"/>
      <family val="2"/>
    </font>
    <font>
      <sz val="9"/>
      <color indexed="81"/>
      <name val="Tahoma"/>
      <family val="2"/>
    </font>
    <font>
      <sz val="11"/>
      <color theme="1"/>
      <name val="Calibri"/>
      <family val="2"/>
      <scheme val="minor"/>
    </font>
    <font>
      <u/>
      <sz val="10"/>
      <color theme="10"/>
      <name val="Arial"/>
      <family val="2"/>
    </font>
    <font>
      <sz val="11"/>
      <color theme="1"/>
      <name val="Arial"/>
      <family val="2"/>
    </font>
    <font>
      <sz val="11"/>
      <color rgb="FF000000"/>
      <name val="Calibri"/>
      <family val="2"/>
      <scheme val="minor"/>
    </font>
    <font>
      <sz val="10"/>
      <color theme="1"/>
      <name val="Arial"/>
      <family val="2"/>
    </font>
    <font>
      <b/>
      <sz val="10"/>
      <color theme="0"/>
      <name val="Arial"/>
      <family val="2"/>
    </font>
    <font>
      <b/>
      <sz val="12"/>
      <color theme="0"/>
      <name val="Arial"/>
      <family val="2"/>
    </font>
    <font>
      <b/>
      <sz val="8"/>
      <color theme="0"/>
      <name val="Arial"/>
      <family val="2"/>
    </font>
    <font>
      <b/>
      <sz val="11"/>
      <color theme="0"/>
      <name val="Calibri"/>
      <family val="2"/>
      <scheme val="minor"/>
    </font>
    <font>
      <b/>
      <sz val="11"/>
      <color theme="1"/>
      <name val="Calibri"/>
      <family val="2"/>
      <scheme val="minor"/>
    </font>
    <font>
      <sz val="11"/>
      <color theme="0"/>
      <name val="Calibri"/>
      <family val="2"/>
      <scheme val="minor"/>
    </font>
    <font>
      <b/>
      <sz val="16"/>
      <color theme="0"/>
      <name val="Arial"/>
      <family val="2"/>
    </font>
    <font>
      <b/>
      <sz val="10"/>
      <color theme="1"/>
      <name val="Arial"/>
      <family val="2"/>
    </font>
    <font>
      <sz val="12"/>
      <color theme="1"/>
      <name val="Arial"/>
      <family val="2"/>
    </font>
    <font>
      <sz val="12"/>
      <name val="Arial"/>
      <family val="2"/>
    </font>
    <font>
      <b/>
      <sz val="12"/>
      <color theme="0"/>
      <name val="Calibri"/>
      <family val="2"/>
      <scheme val="minor"/>
    </font>
    <font>
      <b/>
      <sz val="10"/>
      <color theme="1"/>
      <name val="Calibri"/>
      <family val="2"/>
      <scheme val="minor"/>
    </font>
    <font>
      <b/>
      <sz val="11"/>
      <name val="Calibri"/>
      <family val="2"/>
      <scheme val="minor"/>
    </font>
    <font>
      <sz val="11"/>
      <name val="Calibri"/>
      <family val="2"/>
      <scheme val="minor"/>
    </font>
    <font>
      <b/>
      <sz val="9"/>
      <color theme="1"/>
      <name val="Calibri"/>
      <family val="2"/>
      <scheme val="minor"/>
    </font>
    <font>
      <sz val="9"/>
      <color theme="1"/>
      <name val="Calibri"/>
      <family val="2"/>
      <scheme val="minor"/>
    </font>
    <font>
      <sz val="9"/>
      <color theme="1"/>
      <name val="Arial"/>
      <family val="2"/>
    </font>
    <font>
      <sz val="10"/>
      <color theme="1"/>
      <name val="Calibri"/>
      <family val="2"/>
      <scheme val="minor"/>
    </font>
    <font>
      <sz val="9"/>
      <color rgb="FF000000"/>
      <name val="Arial"/>
      <family val="2"/>
    </font>
    <font>
      <u/>
      <sz val="9"/>
      <color rgb="FF000000"/>
      <name val="Arial"/>
      <family val="2"/>
    </font>
    <font>
      <sz val="8"/>
      <color rgb="FF000000"/>
      <name val="Arial"/>
      <family val="2"/>
    </font>
    <font>
      <u/>
      <sz val="8"/>
      <color rgb="FF000000"/>
      <name val="Arial"/>
      <family val="2"/>
    </font>
    <font>
      <sz val="9"/>
      <name val="Arial"/>
      <family val="2"/>
    </font>
    <font>
      <b/>
      <sz val="8"/>
      <color theme="1"/>
      <name val="Calibri"/>
      <family val="2"/>
      <scheme val="minor"/>
    </font>
    <font>
      <sz val="8"/>
      <name val="Calibri"/>
      <family val="2"/>
      <scheme val="minor"/>
    </font>
    <font>
      <sz val="11"/>
      <color rgb="FFFF0000"/>
      <name val="Calibri"/>
      <family val="2"/>
      <scheme val="minor"/>
    </font>
    <font>
      <b/>
      <sz val="10"/>
      <color rgb="FFFF0000"/>
      <name val="Arial"/>
      <family val="2"/>
    </font>
    <font>
      <sz val="10"/>
      <color rgb="FFFF0000"/>
      <name val="Calibri"/>
      <family val="2"/>
      <scheme val="minor"/>
    </font>
    <font>
      <sz val="10"/>
      <color rgb="FFFF0000"/>
      <name val="Arial"/>
      <family val="2"/>
    </font>
    <font>
      <b/>
      <sz val="14"/>
      <color theme="1"/>
      <name val="Calibri"/>
      <family val="2"/>
      <scheme val="minor"/>
    </font>
    <font>
      <sz val="14"/>
      <color theme="1"/>
      <name val="Calibri"/>
      <family val="2"/>
      <scheme val="minor"/>
    </font>
    <font>
      <sz val="8"/>
      <name val="Arial"/>
      <family val="2"/>
    </font>
    <font>
      <sz val="11"/>
      <name val="Arial"/>
      <family val="2"/>
    </font>
    <font>
      <sz val="10"/>
      <name val="Book Antiqua"/>
      <family val="1"/>
    </font>
    <font>
      <b/>
      <sz val="10"/>
      <name val="Book Antiqua"/>
      <family val="1"/>
    </font>
    <font>
      <b/>
      <sz val="9"/>
      <name val="Arial"/>
      <family val="2"/>
    </font>
    <font>
      <sz val="10"/>
      <name val="Calibri"/>
      <family val="2"/>
      <scheme val="minor"/>
    </font>
    <font>
      <b/>
      <sz val="9"/>
      <color theme="1"/>
      <name val="Arial"/>
      <family val="2"/>
    </font>
    <font>
      <sz val="9"/>
      <color rgb="FFFF0000"/>
      <name val="Arial"/>
      <family val="2"/>
    </font>
    <font>
      <b/>
      <sz val="10"/>
      <color rgb="FFFF0000"/>
      <name val="Calibri"/>
      <family val="2"/>
      <scheme val="minor"/>
    </font>
    <font>
      <sz val="9"/>
      <color theme="9" tint="-0.249977111117893"/>
      <name val="Arial"/>
      <family val="2"/>
    </font>
    <font>
      <b/>
      <sz val="10"/>
      <name val="Calibri"/>
      <family val="2"/>
      <scheme val="minor"/>
    </font>
    <font>
      <sz val="11"/>
      <color theme="1"/>
      <name val="Calibri"/>
      <family val="2"/>
    </font>
    <font>
      <b/>
      <sz val="11"/>
      <color theme="1"/>
      <name val="Calibri"/>
      <family val="2"/>
    </font>
    <font>
      <b/>
      <sz val="9"/>
      <color theme="0"/>
      <name val="Calibri"/>
      <family val="2"/>
      <scheme val="minor"/>
    </font>
    <font>
      <sz val="9"/>
      <name val="Calibri"/>
      <family val="2"/>
      <scheme val="minor"/>
    </font>
    <font>
      <b/>
      <sz val="9"/>
      <name val="Calibri"/>
      <family val="2"/>
      <scheme val="minor"/>
    </font>
    <font>
      <sz val="9"/>
      <color rgb="FFFF0000"/>
      <name val="Calibri"/>
      <family val="2"/>
      <scheme val="minor"/>
    </font>
    <font>
      <u/>
      <sz val="9"/>
      <name val="Calibri"/>
      <family val="2"/>
      <scheme val="minor"/>
    </font>
  </fonts>
  <fills count="25">
    <fill>
      <patternFill patternType="none"/>
    </fill>
    <fill>
      <patternFill patternType="gray125"/>
    </fill>
    <fill>
      <patternFill patternType="solid">
        <fgColor theme="3"/>
        <bgColor indexed="64"/>
      </patternFill>
    </fill>
    <fill>
      <patternFill patternType="solid">
        <fgColor theme="2"/>
        <bgColor indexed="64"/>
      </patternFill>
    </fill>
    <fill>
      <patternFill patternType="solid">
        <fgColor theme="4" tint="0.79998168889431442"/>
        <bgColor indexed="64"/>
      </patternFill>
    </fill>
    <fill>
      <patternFill patternType="solid">
        <fgColor theme="4"/>
        <bgColor indexed="64"/>
      </patternFill>
    </fill>
    <fill>
      <patternFill patternType="solid">
        <fgColor theme="4"/>
      </patternFill>
    </fill>
    <fill>
      <patternFill patternType="solid">
        <fgColor theme="4" tint="0.59999389629810485"/>
        <bgColor indexed="65"/>
      </patternFill>
    </fill>
    <fill>
      <patternFill patternType="solid">
        <fgColor theme="8" tint="0.79998168889431442"/>
        <bgColor indexed="65"/>
      </patternFill>
    </fill>
    <fill>
      <patternFill patternType="solid">
        <fgColor theme="0"/>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6" tint="0.59999389629810485"/>
        <bgColor indexed="64"/>
      </patternFill>
    </fill>
    <fill>
      <patternFill patternType="solid">
        <fgColor theme="7" tint="0.59999389629810485"/>
        <bgColor indexed="64"/>
      </patternFill>
    </fill>
    <fill>
      <patternFill patternType="solid">
        <fgColor rgb="FFFFFFFF"/>
        <bgColor rgb="FF000000"/>
      </patternFill>
    </fill>
    <fill>
      <patternFill patternType="solid">
        <fgColor theme="9" tint="0.7999816888943144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3" tint="0.79998168889431442"/>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5" tint="0.59999389629810485"/>
        <bgColor indexed="64"/>
      </patternFill>
    </fill>
    <fill>
      <patternFill patternType="solid">
        <fgColor theme="4" tint="0.79998168889431442"/>
        <bgColor indexed="65"/>
      </patternFill>
    </fill>
    <fill>
      <patternFill patternType="solid">
        <fgColor theme="4" tint="0.39997558519241921"/>
        <bgColor indexed="65"/>
      </patternFill>
    </fill>
    <fill>
      <patternFill patternType="solid">
        <fgColor theme="8" tint="0.39997558519241921"/>
        <bgColor indexed="64"/>
      </patternFill>
    </fill>
  </fills>
  <borders count="10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medium">
        <color indexed="64"/>
      </right>
      <top/>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right style="medium">
        <color indexed="64"/>
      </right>
      <top style="thin">
        <color indexed="64"/>
      </top>
      <bottom style="thin">
        <color indexed="64"/>
      </bottom>
      <diagonal/>
    </border>
    <border>
      <left/>
      <right style="medium">
        <color indexed="64"/>
      </right>
      <top/>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style="medium">
        <color indexed="64"/>
      </top>
      <bottom/>
      <diagonal/>
    </border>
    <border>
      <left/>
      <right style="thin">
        <color auto="1"/>
      </right>
      <top/>
      <bottom style="thin">
        <color auto="1"/>
      </bottom>
      <diagonal/>
    </border>
    <border>
      <left/>
      <right style="thin">
        <color auto="1"/>
      </right>
      <top style="medium">
        <color indexed="64"/>
      </top>
      <bottom style="medium">
        <color indexed="64"/>
      </bottom>
      <diagonal/>
    </border>
    <border>
      <left/>
      <right/>
      <top style="thin">
        <color auto="1"/>
      </top>
      <bottom/>
      <diagonal/>
    </border>
    <border>
      <left/>
      <right style="thin">
        <color auto="1"/>
      </right>
      <top/>
      <bottom/>
      <diagonal/>
    </border>
    <border>
      <left/>
      <right/>
      <top/>
      <bottom style="thin">
        <color indexed="64"/>
      </bottom>
      <diagonal/>
    </border>
    <border>
      <left style="thin">
        <color indexed="64"/>
      </left>
      <right style="thin">
        <color theme="4" tint="0.39991454817346722"/>
      </right>
      <top style="thin">
        <color theme="4" tint="0.39994506668294322"/>
      </top>
      <bottom style="thin">
        <color theme="4" tint="0.39994506668294322"/>
      </bottom>
      <diagonal/>
    </border>
    <border>
      <left style="thin">
        <color theme="4" tint="0.39991454817346722"/>
      </left>
      <right style="thin">
        <color theme="4" tint="0.39991454817346722"/>
      </right>
      <top style="thin">
        <color theme="4" tint="0.39994506668294322"/>
      </top>
      <bottom style="thin">
        <color theme="4" tint="0.39994506668294322"/>
      </bottom>
      <diagonal/>
    </border>
    <border>
      <left style="thin">
        <color theme="4" tint="0.39991454817346722"/>
      </left>
      <right style="thin">
        <color auto="1"/>
      </right>
      <top style="thin">
        <color theme="4" tint="0.39994506668294322"/>
      </top>
      <bottom style="thin">
        <color theme="4" tint="0.39994506668294322"/>
      </bottom>
      <diagonal/>
    </border>
    <border>
      <left style="double">
        <color indexed="64"/>
      </left>
      <right style="double">
        <color indexed="64"/>
      </right>
      <top style="double">
        <color indexed="64"/>
      </top>
      <bottom style="double">
        <color indexed="64"/>
      </bottom>
      <diagonal/>
    </border>
    <border>
      <left style="double">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thin">
        <color indexed="64"/>
      </left>
      <right style="double">
        <color indexed="64"/>
      </right>
      <top style="thin">
        <color indexed="64"/>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right style="double">
        <color indexed="64"/>
      </right>
      <top style="double">
        <color indexed="64"/>
      </top>
      <bottom style="double">
        <color indexed="64"/>
      </bottom>
      <diagonal/>
    </border>
    <border>
      <left/>
      <right style="thin">
        <color indexed="64"/>
      </right>
      <top style="thin">
        <color indexed="64"/>
      </top>
      <bottom style="double">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right style="thin">
        <color indexed="64"/>
      </right>
      <top style="thin">
        <color indexed="64"/>
      </top>
      <bottom style="medium">
        <color indexed="64"/>
      </bottom>
      <diagonal/>
    </border>
    <border>
      <left/>
      <right style="thin">
        <color indexed="64"/>
      </right>
      <top style="double">
        <color indexed="64"/>
      </top>
      <bottom style="thin">
        <color indexed="64"/>
      </bottom>
      <diagonal/>
    </border>
    <border>
      <left style="thin">
        <color indexed="64"/>
      </left>
      <right style="double">
        <color indexed="64"/>
      </right>
      <top style="thin">
        <color indexed="64"/>
      </top>
      <bottom/>
      <diagonal/>
    </border>
    <border>
      <left style="thin">
        <color indexed="64"/>
      </left>
      <right style="double">
        <color indexed="64"/>
      </right>
      <top/>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top style="double">
        <color indexed="64"/>
      </top>
      <bottom style="thin">
        <color indexed="64"/>
      </bottom>
      <diagonal/>
    </border>
    <border>
      <left/>
      <right style="double">
        <color indexed="64"/>
      </right>
      <top style="double">
        <color indexed="64"/>
      </top>
      <bottom style="thin">
        <color indexed="64"/>
      </bottom>
      <diagonal/>
    </border>
  </borders>
  <cellStyleXfs count="178">
    <xf numFmtId="0" fontId="0" fillId="0" borderId="0"/>
    <xf numFmtId="0" fontId="39" fillId="0" borderId="0" applyNumberFormat="0" applyFill="0" applyBorder="0" applyAlignment="0" applyProtection="0"/>
    <xf numFmtId="165" fontId="38" fillId="0" borderId="0" applyFont="0" applyFill="0" applyBorder="0" applyAlignment="0" applyProtection="0"/>
    <xf numFmtId="165" fontId="29" fillId="0" borderId="0" applyFont="0" applyFill="0" applyBorder="0" applyAlignment="0" applyProtection="0"/>
    <xf numFmtId="165" fontId="29" fillId="0" borderId="0" applyFont="0" applyFill="0" applyBorder="0" applyAlignment="0" applyProtection="0"/>
    <xf numFmtId="168" fontId="29" fillId="0" borderId="0" applyFont="0" applyFill="0" applyBorder="0" applyAlignment="0" applyProtection="0"/>
    <xf numFmtId="165" fontId="29" fillId="0" borderId="0" applyFont="0" applyFill="0" applyBorder="0" applyAlignment="0" applyProtection="0"/>
    <xf numFmtId="169" fontId="29" fillId="0" borderId="0" applyFont="0" applyFill="0" applyBorder="0" applyAlignment="0" applyProtection="0"/>
    <xf numFmtId="165" fontId="29" fillId="0" borderId="0" applyFont="0" applyFill="0" applyBorder="0" applyAlignment="0" applyProtection="0"/>
    <xf numFmtId="165" fontId="29" fillId="0" borderId="0" applyFont="0" applyFill="0" applyBorder="0" applyAlignment="0" applyProtection="0"/>
    <xf numFmtId="169" fontId="29" fillId="0" borderId="0" applyFont="0" applyFill="0" applyBorder="0" applyAlignment="0" applyProtection="0"/>
    <xf numFmtId="165" fontId="29" fillId="0" borderId="0" applyFont="0" applyFill="0" applyBorder="0" applyAlignment="0" applyProtection="0"/>
    <xf numFmtId="165" fontId="29" fillId="0" borderId="0" applyFont="0" applyFill="0" applyBorder="0" applyAlignment="0" applyProtection="0"/>
    <xf numFmtId="165" fontId="29" fillId="0" borderId="0" applyFont="0" applyFill="0" applyBorder="0" applyAlignment="0" applyProtection="0"/>
    <xf numFmtId="169" fontId="29" fillId="0" borderId="0" applyFont="0" applyFill="0" applyBorder="0" applyAlignment="0" applyProtection="0"/>
    <xf numFmtId="170" fontId="38" fillId="0" borderId="0" applyFont="0" applyFill="0" applyBorder="0" applyAlignment="0" applyProtection="0"/>
    <xf numFmtId="170" fontId="38" fillId="0" borderId="0" applyFont="0" applyFill="0" applyBorder="0" applyAlignment="0" applyProtection="0"/>
    <xf numFmtId="170" fontId="38" fillId="0" borderId="0" applyFont="0" applyFill="0" applyBorder="0" applyAlignment="0" applyProtection="0"/>
    <xf numFmtId="170" fontId="38" fillId="0" borderId="0" applyFont="0" applyFill="0" applyBorder="0" applyAlignment="0" applyProtection="0"/>
    <xf numFmtId="170" fontId="38" fillId="0" borderId="0" applyFont="0" applyFill="0" applyBorder="0" applyAlignment="0" applyProtection="0"/>
    <xf numFmtId="165" fontId="32"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29"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4" fontId="38" fillId="0" borderId="0" applyFont="0" applyFill="0" applyBorder="0" applyAlignment="0" applyProtection="0"/>
    <xf numFmtId="164" fontId="33" fillId="0" borderId="0" applyFont="0" applyFill="0" applyBorder="0" applyAlignment="0" applyProtection="0"/>
    <xf numFmtId="164" fontId="29" fillId="0" borderId="0" applyFont="0" applyFill="0" applyBorder="0" applyAlignment="0" applyProtection="0"/>
    <xf numFmtId="0" fontId="40" fillId="0" borderId="0"/>
    <xf numFmtId="0" fontId="38" fillId="0" borderId="0"/>
    <xf numFmtId="0" fontId="38" fillId="0" borderId="0"/>
    <xf numFmtId="0" fontId="38" fillId="0" borderId="0"/>
    <xf numFmtId="0" fontId="38" fillId="0" borderId="0"/>
    <xf numFmtId="0" fontId="38" fillId="0" borderId="0"/>
    <xf numFmtId="0" fontId="38" fillId="0" borderId="0"/>
    <xf numFmtId="0" fontId="41" fillId="0" borderId="0"/>
    <xf numFmtId="0" fontId="29" fillId="0" borderId="0"/>
    <xf numFmtId="0" fontId="29" fillId="0" borderId="0"/>
    <xf numFmtId="0" fontId="29" fillId="0" borderId="0"/>
    <xf numFmtId="0" fontId="29" fillId="0" borderId="0"/>
    <xf numFmtId="0" fontId="29" fillId="0" borderId="0"/>
    <xf numFmtId="0" fontId="34" fillId="0" borderId="0"/>
    <xf numFmtId="0" fontId="40" fillId="0" borderId="0"/>
    <xf numFmtId="0" fontId="29" fillId="0" borderId="0"/>
    <xf numFmtId="0" fontId="34" fillId="0" borderId="0"/>
    <xf numFmtId="0" fontId="38" fillId="0" borderId="0"/>
    <xf numFmtId="0" fontId="38" fillId="0" borderId="0"/>
    <xf numFmtId="0" fontId="38" fillId="0" borderId="0"/>
    <xf numFmtId="0" fontId="41" fillId="0" borderId="0"/>
    <xf numFmtId="0" fontId="38" fillId="0" borderId="0"/>
    <xf numFmtId="0" fontId="40" fillId="0" borderId="0"/>
    <xf numFmtId="0" fontId="38" fillId="0" borderId="0"/>
    <xf numFmtId="0" fontId="29" fillId="0" borderId="0"/>
    <xf numFmtId="0" fontId="38" fillId="0" borderId="0"/>
    <xf numFmtId="0" fontId="38" fillId="0" borderId="0"/>
    <xf numFmtId="0" fontId="38" fillId="0" borderId="0"/>
    <xf numFmtId="0" fontId="41" fillId="0" borderId="0"/>
    <xf numFmtId="0" fontId="32" fillId="0" borderId="0"/>
    <xf numFmtId="0" fontId="40" fillId="0" borderId="0"/>
    <xf numFmtId="0" fontId="40" fillId="0" borderId="0"/>
    <xf numFmtId="0" fontId="42" fillId="0" borderId="0"/>
    <xf numFmtId="0" fontId="29" fillId="0" borderId="0"/>
    <xf numFmtId="0" fontId="29" fillId="0" borderId="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5"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0" fontId="48" fillId="6" borderId="0" applyNumberFormat="0" applyBorder="0" applyAlignment="0" applyProtection="0"/>
    <xf numFmtId="0" fontId="28" fillId="7" borderId="0" applyNumberFormat="0" applyBorder="0" applyAlignment="0" applyProtection="0"/>
    <xf numFmtId="0" fontId="27" fillId="8" borderId="0" applyNumberFormat="0" applyBorder="0" applyAlignment="0" applyProtection="0"/>
    <xf numFmtId="0" fontId="27" fillId="0" borderId="0"/>
    <xf numFmtId="44" fontId="27" fillId="0" borderId="0" applyFont="0" applyFill="0" applyBorder="0" applyAlignment="0" applyProtection="0"/>
    <xf numFmtId="0" fontId="26" fillId="0" borderId="0"/>
    <xf numFmtId="0" fontId="26" fillId="8" borderId="0" applyNumberFormat="0" applyBorder="0" applyAlignment="0" applyProtection="0"/>
    <xf numFmtId="0" fontId="25" fillId="0" borderId="0"/>
    <xf numFmtId="0" fontId="25" fillId="8" borderId="0" applyNumberFormat="0" applyBorder="0" applyAlignment="0" applyProtection="0"/>
    <xf numFmtId="165" fontId="25" fillId="0" borderId="0" applyFont="0" applyFill="0" applyBorder="0" applyAlignment="0" applyProtection="0"/>
    <xf numFmtId="43" fontId="25" fillId="0" borderId="0" applyFont="0" applyFill="0" applyBorder="0" applyAlignment="0" applyProtection="0"/>
    <xf numFmtId="43" fontId="29" fillId="0" borderId="0" applyFont="0" applyFill="0" applyBorder="0" applyAlignment="0" applyProtection="0"/>
    <xf numFmtId="0" fontId="21" fillId="0" borderId="0"/>
    <xf numFmtId="0" fontId="21" fillId="8" borderId="0" applyNumberFormat="0" applyBorder="0" applyAlignment="0" applyProtection="0"/>
    <xf numFmtId="43" fontId="21" fillId="0" borderId="0" applyFont="0" applyFill="0" applyBorder="0" applyAlignment="0" applyProtection="0"/>
    <xf numFmtId="164" fontId="21" fillId="0" borderId="0" applyFont="0" applyFill="0" applyBorder="0" applyAlignment="0" applyProtection="0"/>
    <xf numFmtId="0" fontId="74" fillId="0" borderId="0"/>
    <xf numFmtId="0" fontId="29" fillId="0" borderId="0"/>
    <xf numFmtId="0" fontId="20" fillId="0" borderId="0"/>
    <xf numFmtId="44" fontId="20" fillId="0" borderId="0" applyFont="0" applyFill="0" applyBorder="0" applyAlignment="0" applyProtection="0"/>
    <xf numFmtId="0" fontId="20" fillId="8" borderId="0" applyNumberFormat="0" applyBorder="0" applyAlignment="0" applyProtection="0"/>
    <xf numFmtId="0" fontId="20" fillId="0" borderId="0"/>
    <xf numFmtId="0" fontId="20" fillId="8" borderId="0" applyNumberFormat="0" applyBorder="0" applyAlignment="0" applyProtection="0"/>
    <xf numFmtId="0" fontId="74" fillId="0" borderId="0"/>
    <xf numFmtId="0" fontId="20" fillId="0" borderId="0"/>
    <xf numFmtId="0" fontId="20" fillId="8" borderId="0" applyNumberFormat="0" applyBorder="0" applyAlignment="0" applyProtection="0"/>
    <xf numFmtId="165" fontId="20" fillId="0" borderId="0" applyFont="0" applyFill="0" applyBorder="0" applyAlignment="0" applyProtection="0"/>
    <xf numFmtId="43" fontId="20" fillId="0" borderId="0" applyFont="0" applyFill="0" applyBorder="0" applyAlignment="0" applyProtection="0"/>
    <xf numFmtId="164" fontId="20" fillId="0" borderId="0" applyFont="0" applyFill="0" applyBorder="0" applyAlignment="0" applyProtection="0"/>
    <xf numFmtId="0" fontId="19" fillId="0" borderId="0"/>
    <xf numFmtId="0" fontId="19" fillId="8" borderId="0" applyNumberFormat="0" applyBorder="0" applyAlignment="0" applyProtection="0"/>
    <xf numFmtId="44" fontId="19" fillId="0" borderId="0" applyFont="0" applyFill="0" applyBorder="0" applyAlignment="0" applyProtection="0"/>
    <xf numFmtId="0" fontId="18" fillId="0" borderId="0"/>
    <xf numFmtId="0" fontId="18" fillId="8" borderId="0" applyNumberFormat="0" applyBorder="0" applyAlignment="0" applyProtection="0"/>
    <xf numFmtId="165" fontId="18" fillId="0" borderId="0" applyFont="0" applyFill="0" applyBorder="0" applyAlignment="0" applyProtection="0"/>
    <xf numFmtId="43" fontId="18" fillId="0" borderId="0" applyFont="0" applyFill="0" applyBorder="0" applyAlignment="0" applyProtection="0"/>
    <xf numFmtId="164" fontId="18" fillId="0" borderId="0" applyFont="0" applyFill="0" applyBorder="0" applyAlignment="0" applyProtection="0"/>
    <xf numFmtId="0" fontId="17" fillId="0" borderId="0"/>
    <xf numFmtId="44" fontId="17" fillId="0" borderId="0" applyFont="0" applyFill="0" applyBorder="0" applyAlignment="0" applyProtection="0"/>
    <xf numFmtId="0" fontId="17" fillId="8" borderId="0" applyNumberFormat="0" applyBorder="0" applyAlignment="0" applyProtection="0"/>
    <xf numFmtId="0" fontId="15" fillId="0" borderId="0"/>
    <xf numFmtId="0" fontId="15" fillId="8" borderId="0" applyNumberFormat="0" applyBorder="0" applyAlignment="0" applyProtection="0"/>
    <xf numFmtId="165" fontId="15" fillId="0" borderId="0" applyFont="0" applyFill="0" applyBorder="0" applyAlignment="0" applyProtection="0"/>
    <xf numFmtId="43" fontId="15" fillId="0" borderId="0" applyFont="0" applyFill="0" applyBorder="0" applyAlignment="0" applyProtection="0"/>
    <xf numFmtId="9" fontId="29" fillId="0" borderId="0" applyFont="0" applyFill="0" applyBorder="0" applyAlignment="0" applyProtection="0"/>
    <xf numFmtId="0" fontId="14" fillId="22" borderId="0" applyNumberFormat="0" applyBorder="0" applyAlignment="0" applyProtection="0"/>
    <xf numFmtId="0" fontId="48" fillId="23" borderId="0" applyNumberFormat="0" applyBorder="0" applyAlignment="0" applyProtection="0"/>
    <xf numFmtId="0" fontId="13" fillId="0" borderId="0"/>
    <xf numFmtId="0" fontId="13" fillId="8" borderId="0" applyNumberFormat="0" applyBorder="0" applyAlignment="0" applyProtection="0"/>
    <xf numFmtId="0" fontId="13" fillId="0" borderId="0"/>
    <xf numFmtId="0" fontId="13" fillId="8" borderId="0" applyNumberFormat="0" applyBorder="0" applyAlignment="0" applyProtection="0"/>
    <xf numFmtId="0" fontId="12" fillId="0" borderId="0"/>
    <xf numFmtId="0" fontId="12" fillId="8" borderId="0" applyNumberFormat="0" applyBorder="0" applyAlignment="0" applyProtection="0"/>
    <xf numFmtId="165" fontId="12" fillId="0" borderId="0" applyFont="0" applyFill="0" applyBorder="0" applyAlignment="0" applyProtection="0"/>
    <xf numFmtId="43" fontId="12" fillId="0" borderId="0" applyFont="0" applyFill="0" applyBorder="0" applyAlignment="0" applyProtection="0"/>
    <xf numFmtId="0" fontId="12" fillId="0" borderId="0"/>
    <xf numFmtId="0" fontId="12" fillId="0" borderId="0"/>
    <xf numFmtId="0" fontId="11" fillId="0" borderId="0"/>
    <xf numFmtId="0" fontId="11" fillId="8" borderId="0" applyNumberFormat="0" applyBorder="0" applyAlignment="0" applyProtection="0"/>
    <xf numFmtId="0" fontId="11" fillId="8" borderId="0" applyNumberFormat="0" applyBorder="0" applyAlignment="0" applyProtection="0"/>
    <xf numFmtId="0" fontId="11" fillId="0" borderId="0"/>
    <xf numFmtId="0" fontId="10" fillId="0" borderId="0"/>
    <xf numFmtId="0" fontId="10" fillId="8" borderId="0" applyNumberFormat="0" applyBorder="0" applyAlignment="0" applyProtection="0"/>
    <xf numFmtId="0" fontId="10" fillId="8" borderId="0" applyNumberFormat="0" applyBorder="0" applyAlignment="0" applyProtection="0"/>
    <xf numFmtId="0" fontId="10" fillId="8" borderId="0" applyNumberFormat="0" applyBorder="0" applyAlignment="0" applyProtection="0"/>
    <xf numFmtId="164" fontId="10" fillId="0" borderId="0" applyFont="0" applyFill="0" applyBorder="0" applyAlignment="0" applyProtection="0"/>
    <xf numFmtId="0" fontId="10" fillId="0" borderId="0"/>
    <xf numFmtId="0" fontId="9" fillId="0" borderId="0"/>
    <xf numFmtId="0" fontId="9" fillId="8" borderId="0" applyNumberFormat="0" applyBorder="0" applyAlignment="0" applyProtection="0"/>
    <xf numFmtId="0" fontId="9" fillId="8" borderId="0" applyNumberFormat="0" applyBorder="0" applyAlignment="0" applyProtection="0"/>
    <xf numFmtId="44" fontId="9" fillId="0" borderId="0" applyFont="0" applyFill="0" applyBorder="0" applyAlignment="0" applyProtection="0"/>
    <xf numFmtId="0" fontId="9" fillId="0" borderId="0"/>
    <xf numFmtId="0" fontId="8" fillId="0" borderId="0"/>
    <xf numFmtId="0" fontId="8" fillId="8" borderId="0" applyNumberFormat="0" applyBorder="0" applyAlignment="0" applyProtection="0"/>
    <xf numFmtId="0" fontId="8" fillId="8" borderId="0" applyNumberFormat="0" applyBorder="0" applyAlignment="0" applyProtection="0"/>
    <xf numFmtId="43" fontId="8" fillId="0" borderId="0" applyFont="0" applyFill="0" applyBorder="0" applyAlignment="0" applyProtection="0"/>
    <xf numFmtId="0" fontId="8" fillId="0" borderId="0"/>
    <xf numFmtId="0" fontId="8" fillId="0" borderId="0"/>
    <xf numFmtId="0" fontId="3" fillId="8" borderId="0" applyNumberFormat="0" applyBorder="0" applyAlignment="0" applyProtection="0"/>
    <xf numFmtId="42" fontId="3" fillId="0" borderId="0" applyFont="0" applyFill="0" applyBorder="0" applyAlignment="0" applyProtection="0"/>
    <xf numFmtId="0" fontId="74" fillId="0" borderId="0"/>
  </cellStyleXfs>
  <cellXfs count="1874">
    <xf numFmtId="0" fontId="0" fillId="0" borderId="0" xfId="0"/>
    <xf numFmtId="0" fontId="29" fillId="0" borderId="0" xfId="0" applyFont="1" applyAlignment="1">
      <alignment vertical="center"/>
    </xf>
    <xf numFmtId="0" fontId="29" fillId="0" borderId="1" xfId="0" applyFont="1" applyFill="1" applyBorder="1" applyAlignment="1">
      <alignment horizontal="center" vertical="center"/>
    </xf>
    <xf numFmtId="0" fontId="30" fillId="0" borderId="1" xfId="1" applyFont="1" applyFill="1" applyBorder="1" applyAlignment="1">
      <alignment vertical="center" wrapText="1"/>
    </xf>
    <xf numFmtId="3" fontId="29" fillId="0" borderId="1" xfId="58" applyNumberFormat="1" applyFont="1" applyFill="1" applyBorder="1" applyAlignment="1">
      <alignment vertical="center" wrapText="1"/>
    </xf>
    <xf numFmtId="3" fontId="29" fillId="0" borderId="1" xfId="63" applyNumberFormat="1" applyFont="1" applyFill="1" applyBorder="1" applyAlignment="1">
      <alignment vertical="center" wrapText="1"/>
    </xf>
    <xf numFmtId="9" fontId="31" fillId="3" borderId="1" xfId="92" applyFont="1" applyFill="1" applyBorder="1" applyAlignment="1">
      <alignment horizontal="center" vertical="center" wrapText="1"/>
    </xf>
    <xf numFmtId="9" fontId="31" fillId="4" borderId="1" xfId="92" applyFont="1" applyFill="1" applyBorder="1" applyAlignment="1">
      <alignment horizontal="center" vertical="center" wrapText="1"/>
    </xf>
    <xf numFmtId="0" fontId="29" fillId="0" borderId="0" xfId="0" applyFont="1" applyFill="1" applyAlignment="1">
      <alignment vertical="center"/>
    </xf>
    <xf numFmtId="0" fontId="29" fillId="0" borderId="0" xfId="0" applyFont="1" applyAlignment="1">
      <alignment horizontal="center" vertical="center"/>
    </xf>
    <xf numFmtId="0" fontId="29" fillId="0" borderId="1" xfId="62" applyFont="1" applyFill="1" applyBorder="1" applyAlignment="1">
      <alignment vertical="center" wrapText="1"/>
    </xf>
    <xf numFmtId="3" fontId="29" fillId="0" borderId="1" xfId="62" applyNumberFormat="1" applyFont="1" applyFill="1" applyBorder="1" applyAlignment="1">
      <alignment vertical="center" wrapText="1"/>
    </xf>
    <xf numFmtId="167" fontId="43" fillId="5" borderId="1" xfId="27" applyNumberFormat="1" applyFont="1" applyFill="1" applyBorder="1" applyAlignment="1">
      <alignment vertical="center" wrapText="1"/>
    </xf>
    <xf numFmtId="9" fontId="43" fillId="5" borderId="1" xfId="90" applyFont="1" applyFill="1" applyBorder="1" applyAlignment="1">
      <alignment horizontal="center" vertical="center" wrapText="1"/>
    </xf>
    <xf numFmtId="167" fontId="43" fillId="2" borderId="1" xfId="27" applyNumberFormat="1" applyFont="1" applyFill="1" applyBorder="1" applyAlignment="1">
      <alignment vertical="center" wrapText="1"/>
    </xf>
    <xf numFmtId="9" fontId="43" fillId="2" borderId="1" xfId="90" applyFont="1" applyFill="1" applyBorder="1" applyAlignment="1">
      <alignment horizontal="center" vertical="center" wrapText="1"/>
    </xf>
    <xf numFmtId="3" fontId="29" fillId="0" borderId="0" xfId="0" applyNumberFormat="1" applyFont="1" applyAlignment="1">
      <alignment vertical="center"/>
    </xf>
    <xf numFmtId="3" fontId="0" fillId="0" borderId="1" xfId="63" applyNumberFormat="1" applyFont="1" applyFill="1" applyBorder="1" applyAlignment="1">
      <alignment vertical="center" wrapText="1"/>
    </xf>
    <xf numFmtId="171" fontId="31" fillId="3" borderId="1" xfId="92" applyNumberFormat="1" applyFont="1" applyFill="1" applyBorder="1" applyAlignment="1">
      <alignment horizontal="center" vertical="center" wrapText="1"/>
    </xf>
    <xf numFmtId="171" fontId="31" fillId="4" borderId="1" xfId="92" applyNumberFormat="1" applyFont="1" applyFill="1" applyBorder="1" applyAlignment="1">
      <alignment horizontal="center" vertical="center" wrapText="1"/>
    </xf>
    <xf numFmtId="9" fontId="31" fillId="4" borderId="1" xfId="92" applyNumberFormat="1" applyFont="1" applyFill="1" applyBorder="1" applyAlignment="1">
      <alignment horizontal="center" vertical="center" wrapText="1"/>
    </xf>
    <xf numFmtId="3" fontId="0" fillId="0" borderId="0" xfId="0" applyNumberFormat="1" applyFont="1" applyAlignment="1">
      <alignment vertical="center"/>
    </xf>
    <xf numFmtId="0" fontId="43" fillId="2" borderId="1" xfId="46" applyFont="1" applyFill="1" applyBorder="1" applyAlignment="1">
      <alignment horizontal="center" vertical="center" wrapText="1"/>
    </xf>
    <xf numFmtId="9" fontId="31" fillId="3" borderId="1" xfId="92" applyNumberFormat="1" applyFont="1" applyFill="1" applyBorder="1" applyAlignment="1">
      <alignment horizontal="center" vertical="center" wrapText="1"/>
    </xf>
    <xf numFmtId="9" fontId="31" fillId="0" borderId="1" xfId="92" applyFont="1" applyFill="1" applyBorder="1" applyAlignment="1">
      <alignment horizontal="center" vertical="center" wrapText="1"/>
    </xf>
    <xf numFmtId="9" fontId="31" fillId="0" borderId="1" xfId="92" applyNumberFormat="1" applyFont="1" applyFill="1" applyBorder="1" applyAlignment="1">
      <alignment horizontal="center" vertical="center" wrapText="1"/>
    </xf>
    <xf numFmtId="0" fontId="46" fillId="6" borderId="1" xfId="97" applyFont="1" applyBorder="1" applyAlignment="1">
      <alignment horizontal="center" vertical="center" wrapText="1"/>
    </xf>
    <xf numFmtId="167" fontId="47" fillId="7" borderId="1" xfId="98" applyNumberFormat="1" applyFont="1" applyBorder="1" applyAlignment="1">
      <alignment vertical="center" wrapText="1"/>
    </xf>
    <xf numFmtId="167" fontId="46" fillId="6" borderId="1" xfId="97" applyNumberFormat="1" applyFont="1" applyBorder="1" applyAlignment="1">
      <alignment vertical="center" wrapText="1"/>
    </xf>
    <xf numFmtId="10" fontId="46" fillId="6" borderId="1" xfId="97" applyNumberFormat="1" applyFont="1" applyBorder="1" applyAlignment="1">
      <alignment horizontal="center" vertical="center" wrapText="1"/>
    </xf>
    <xf numFmtId="0" fontId="46" fillId="6" borderId="2" xfId="97" applyFont="1" applyBorder="1" applyAlignment="1">
      <alignment horizontal="center" vertical="center" wrapText="1"/>
    </xf>
    <xf numFmtId="0" fontId="46" fillId="6" borderId="4" xfId="97" applyFont="1" applyBorder="1" applyAlignment="1">
      <alignment horizontal="center" vertical="center" wrapText="1"/>
    </xf>
    <xf numFmtId="0" fontId="46" fillId="6" borderId="3" xfId="97" applyFont="1" applyBorder="1" applyAlignment="1">
      <alignment horizontal="center" vertical="center" wrapText="1"/>
    </xf>
    <xf numFmtId="169" fontId="47" fillId="7" borderId="1" xfId="98" applyNumberFormat="1" applyFont="1" applyBorder="1" applyAlignment="1">
      <alignment vertical="center" wrapText="1"/>
    </xf>
    <xf numFmtId="169" fontId="47" fillId="7" borderId="1" xfId="98" applyNumberFormat="1" applyFont="1" applyBorder="1" applyAlignment="1">
      <alignment horizontal="center" vertical="center" wrapText="1"/>
    </xf>
    <xf numFmtId="10" fontId="47" fillId="7" borderId="1" xfId="98" applyNumberFormat="1" applyFont="1" applyBorder="1" applyAlignment="1">
      <alignment horizontal="center" vertical="center" wrapText="1"/>
    </xf>
    <xf numFmtId="0" fontId="40" fillId="0" borderId="0" xfId="100" applyFont="1" applyAlignment="1">
      <alignment horizontal="center" vertical="center"/>
    </xf>
    <xf numFmtId="0" fontId="40" fillId="0" borderId="0" xfId="100" applyFont="1"/>
    <xf numFmtId="0" fontId="42" fillId="0" borderId="0" xfId="100" applyFont="1" applyAlignment="1">
      <alignment vertical="center"/>
    </xf>
    <xf numFmtId="0" fontId="42" fillId="0" borderId="0" xfId="100" applyFont="1" applyAlignment="1">
      <alignment vertical="center" wrapText="1"/>
    </xf>
    <xf numFmtId="0" fontId="50" fillId="8" borderId="8" xfId="99" applyFont="1" applyBorder="1" applyAlignment="1" applyProtection="1">
      <alignment horizontal="center" vertical="center" wrapText="1"/>
      <protection locked="0"/>
    </xf>
    <xf numFmtId="0" fontId="50" fillId="8" borderId="9" xfId="99" applyFont="1" applyBorder="1" applyAlignment="1" applyProtection="1">
      <alignment horizontal="center" vertical="center" wrapText="1"/>
    </xf>
    <xf numFmtId="0" fontId="50" fillId="8" borderId="8" xfId="99" applyFont="1" applyBorder="1" applyAlignment="1" applyProtection="1">
      <alignment horizontal="center" vertical="center" wrapText="1"/>
    </xf>
    <xf numFmtId="0" fontId="50" fillId="8" borderId="9" xfId="99" applyFont="1" applyBorder="1" applyAlignment="1" applyProtection="1">
      <alignment horizontal="center" vertical="center" wrapText="1"/>
      <protection locked="0"/>
    </xf>
    <xf numFmtId="0" fontId="50" fillId="8" borderId="14" xfId="99" applyFont="1" applyBorder="1" applyAlignment="1" applyProtection="1">
      <alignment horizontal="center" vertical="center" wrapText="1"/>
    </xf>
    <xf numFmtId="0" fontId="50" fillId="8" borderId="15" xfId="99" applyFont="1" applyBorder="1" applyAlignment="1" applyProtection="1">
      <alignment horizontal="center" vertical="center" wrapText="1"/>
    </xf>
    <xf numFmtId="0" fontId="50" fillId="8" borderId="15" xfId="99" applyFont="1" applyBorder="1" applyAlignment="1" applyProtection="1">
      <alignment horizontal="center" vertical="center" wrapText="1"/>
      <protection locked="0"/>
    </xf>
    <xf numFmtId="0" fontId="50" fillId="8" borderId="16" xfId="99" applyFont="1" applyBorder="1" applyAlignment="1" applyProtection="1">
      <alignment horizontal="center" vertical="center" wrapText="1"/>
      <protection locked="0"/>
    </xf>
    <xf numFmtId="0" fontId="51" fillId="0" borderId="0" xfId="100" applyFont="1" applyAlignment="1">
      <alignment horizontal="center" vertical="center"/>
    </xf>
    <xf numFmtId="0" fontId="51" fillId="0" borderId="17" xfId="100" applyFont="1" applyBorder="1" applyAlignment="1">
      <alignment vertical="center" wrapText="1"/>
    </xf>
    <xf numFmtId="0" fontId="51" fillId="0" borderId="18" xfId="100" applyFont="1" applyBorder="1" applyAlignment="1">
      <alignment vertical="center" wrapText="1"/>
    </xf>
    <xf numFmtId="0" fontId="51" fillId="0" borderId="18" xfId="100" applyFont="1" applyBorder="1" applyAlignment="1">
      <alignment horizontal="center" vertical="center" wrapText="1"/>
    </xf>
    <xf numFmtId="44" fontId="51" fillId="0" borderId="19" xfId="101" applyFont="1" applyBorder="1" applyAlignment="1">
      <alignment vertical="center"/>
    </xf>
    <xf numFmtId="0" fontId="51" fillId="0" borderId="18" xfId="100" applyFont="1" applyBorder="1" applyAlignment="1">
      <alignment horizontal="center" vertical="center"/>
    </xf>
    <xf numFmtId="172" fontId="51" fillId="0" borderId="17" xfId="100" applyNumberFormat="1" applyFont="1" applyBorder="1" applyAlignment="1">
      <alignment horizontal="center" vertical="center"/>
    </xf>
    <xf numFmtId="172" fontId="51" fillId="0" borderId="18" xfId="100" applyNumberFormat="1" applyFont="1" applyBorder="1" applyAlignment="1">
      <alignment horizontal="center" vertical="center"/>
    </xf>
    <xf numFmtId="172" fontId="51" fillId="0" borderId="21" xfId="100" applyNumberFormat="1" applyFont="1" applyBorder="1" applyAlignment="1">
      <alignment horizontal="center" vertical="center"/>
    </xf>
    <xf numFmtId="0" fontId="51" fillId="0" borderId="0" xfId="100" applyFont="1"/>
    <xf numFmtId="0" fontId="51" fillId="0" borderId="22" xfId="100" applyFont="1" applyBorder="1" applyAlignment="1">
      <alignment vertical="center" wrapText="1"/>
    </xf>
    <xf numFmtId="0" fontId="51" fillId="0" borderId="23" xfId="100" applyFont="1" applyBorder="1" applyAlignment="1">
      <alignment vertical="center" wrapText="1"/>
    </xf>
    <xf numFmtId="0" fontId="51" fillId="0" borderId="23" xfId="100" applyFont="1" applyBorder="1" applyAlignment="1">
      <alignment horizontal="center" vertical="center" wrapText="1"/>
    </xf>
    <xf numFmtId="44" fontId="51" fillId="0" borderId="24" xfId="101" applyFont="1" applyBorder="1" applyAlignment="1">
      <alignment vertical="center"/>
    </xf>
    <xf numFmtId="0" fontId="51" fillId="0" borderId="23" xfId="100" applyFont="1" applyBorder="1" applyAlignment="1">
      <alignment horizontal="center" vertical="center"/>
    </xf>
    <xf numFmtId="172" fontId="51" fillId="0" borderId="26" xfId="100" applyNumberFormat="1" applyFont="1" applyBorder="1" applyAlignment="1">
      <alignment horizontal="center" vertical="center"/>
    </xf>
    <xf numFmtId="172" fontId="51" fillId="0" borderId="27" xfId="100" applyNumberFormat="1" applyFont="1" applyBorder="1" applyAlignment="1">
      <alignment horizontal="center" vertical="center"/>
    </xf>
    <xf numFmtId="0" fontId="51" fillId="0" borderId="27" xfId="100" applyFont="1" applyBorder="1" applyAlignment="1">
      <alignment horizontal="center" vertical="center" wrapText="1"/>
    </xf>
    <xf numFmtId="172" fontId="51" fillId="0" borderId="28" xfId="100" applyNumberFormat="1" applyFont="1" applyBorder="1" applyAlignment="1">
      <alignment horizontal="center" vertical="center"/>
    </xf>
    <xf numFmtId="0" fontId="51" fillId="0" borderId="24" xfId="100" applyFont="1" applyBorder="1" applyAlignment="1">
      <alignment horizontal="center" vertical="center" wrapText="1"/>
    </xf>
    <xf numFmtId="44" fontId="51" fillId="0" borderId="28" xfId="101" applyFont="1" applyBorder="1" applyAlignment="1">
      <alignment vertical="center"/>
    </xf>
    <xf numFmtId="0" fontId="51" fillId="0" borderId="29" xfId="100" applyFont="1" applyBorder="1" applyAlignment="1">
      <alignment vertical="center" wrapText="1"/>
    </xf>
    <xf numFmtId="44" fontId="51" fillId="0" borderId="30" xfId="101" applyFont="1" applyBorder="1" applyAlignment="1">
      <alignment vertical="center"/>
    </xf>
    <xf numFmtId="44" fontId="52" fillId="0" borderId="30" xfId="101" applyFont="1" applyFill="1" applyBorder="1" applyAlignment="1">
      <alignment vertical="center" wrapText="1"/>
    </xf>
    <xf numFmtId="44" fontId="52" fillId="0" borderId="28" xfId="101" applyFont="1" applyFill="1" applyBorder="1" applyAlignment="1">
      <alignment vertical="center" wrapText="1"/>
    </xf>
    <xf numFmtId="0" fontId="51" fillId="0" borderId="27" xfId="100" applyFont="1" applyBorder="1" applyAlignment="1">
      <alignment horizontal="center" vertical="center"/>
    </xf>
    <xf numFmtId="0" fontId="51" fillId="0" borderId="27" xfId="100" applyFont="1" applyBorder="1" applyAlignment="1">
      <alignment vertical="center" wrapText="1"/>
    </xf>
    <xf numFmtId="44" fontId="51" fillId="0" borderId="31" xfId="101" applyFont="1" applyBorder="1" applyAlignment="1">
      <alignment vertical="center"/>
    </xf>
    <xf numFmtId="0" fontId="51" fillId="0" borderId="26" xfId="100" applyFont="1" applyBorder="1" applyAlignment="1">
      <alignment vertical="center" wrapText="1"/>
    </xf>
    <xf numFmtId="0" fontId="51" fillId="0" borderId="26" xfId="100" applyFont="1" applyBorder="1" applyAlignment="1">
      <alignment vertical="center"/>
    </xf>
    <xf numFmtId="0" fontId="51" fillId="0" borderId="32" xfId="100" applyFont="1" applyBorder="1"/>
    <xf numFmtId="0" fontId="51" fillId="0" borderId="33" xfId="100" applyFont="1" applyBorder="1" applyAlignment="1">
      <alignment wrapText="1"/>
    </xf>
    <xf numFmtId="0" fontId="51" fillId="0" borderId="33" xfId="100" applyFont="1" applyBorder="1"/>
    <xf numFmtId="0" fontId="51" fillId="0" borderId="34" xfId="100" applyFont="1" applyBorder="1"/>
    <xf numFmtId="0" fontId="51" fillId="0" borderId="32" xfId="100" applyFont="1" applyBorder="1" applyAlignment="1">
      <alignment wrapText="1"/>
    </xf>
    <xf numFmtId="0" fontId="51" fillId="0" borderId="35" xfId="100" applyFont="1" applyBorder="1"/>
    <xf numFmtId="0" fontId="51" fillId="0" borderId="36" xfId="100" applyFont="1" applyBorder="1"/>
    <xf numFmtId="0" fontId="51" fillId="0" borderId="37" xfId="100" applyFont="1" applyBorder="1"/>
    <xf numFmtId="0" fontId="51" fillId="0" borderId="38" xfId="100" applyFont="1" applyBorder="1"/>
    <xf numFmtId="0" fontId="40" fillId="0" borderId="0" xfId="100" applyFont="1" applyAlignment="1">
      <alignment wrapText="1"/>
    </xf>
    <xf numFmtId="44" fontId="40" fillId="0" borderId="0" xfId="101" applyFont="1"/>
    <xf numFmtId="0" fontId="26" fillId="0" borderId="0" xfId="102"/>
    <xf numFmtId="0" fontId="42" fillId="0" borderId="0" xfId="102" applyFont="1" applyAlignment="1">
      <alignment vertical="center"/>
    </xf>
    <xf numFmtId="0" fontId="54" fillId="8" borderId="9" xfId="103" applyFont="1" applyBorder="1" applyAlignment="1" applyProtection="1">
      <alignment horizontal="center" vertical="center" wrapText="1"/>
      <protection locked="0"/>
    </xf>
    <xf numFmtId="0" fontId="54" fillId="8" borderId="9" xfId="103" applyFont="1" applyBorder="1" applyAlignment="1" applyProtection="1">
      <alignment horizontal="center" vertical="center" wrapText="1"/>
    </xf>
    <xf numFmtId="0" fontId="56" fillId="0" borderId="47" xfId="102" applyFont="1" applyBorder="1" applyAlignment="1">
      <alignment horizontal="left" vertical="center" wrapText="1"/>
    </xf>
    <xf numFmtId="0" fontId="26" fillId="0" borderId="6" xfId="102" applyBorder="1"/>
    <xf numFmtId="0" fontId="56" fillId="0" borderId="1" xfId="102" applyFont="1" applyBorder="1" applyAlignment="1">
      <alignment horizontal="left" vertical="center" wrapText="1"/>
    </xf>
    <xf numFmtId="0" fontId="47" fillId="10" borderId="5" xfId="102" applyFont="1" applyFill="1" applyBorder="1" applyAlignment="1">
      <alignment vertical="center"/>
    </xf>
    <xf numFmtId="0" fontId="26" fillId="0" borderId="1" xfId="102" applyBorder="1"/>
    <xf numFmtId="0" fontId="26" fillId="0" borderId="51" xfId="102" applyBorder="1"/>
    <xf numFmtId="0" fontId="26" fillId="0" borderId="5" xfId="102" applyBorder="1"/>
    <xf numFmtId="0" fontId="47" fillId="0" borderId="50" xfId="102" applyFont="1" applyBorder="1" applyAlignment="1">
      <alignment horizontal="center" vertical="center" wrapText="1"/>
    </xf>
    <xf numFmtId="0" fontId="47" fillId="9" borderId="5" xfId="102" applyFont="1" applyFill="1" applyBorder="1" applyAlignment="1">
      <alignment vertical="center"/>
    </xf>
    <xf numFmtId="0" fontId="26" fillId="0" borderId="54" xfId="102" applyBorder="1"/>
    <xf numFmtId="0" fontId="26" fillId="0" borderId="55" xfId="102" applyBorder="1"/>
    <xf numFmtId="0" fontId="26" fillId="0" borderId="56" xfId="102" applyBorder="1"/>
    <xf numFmtId="174" fontId="26" fillId="0" borderId="6" xfId="102" applyNumberFormat="1" applyBorder="1" applyAlignment="1">
      <alignment wrapText="1"/>
    </xf>
    <xf numFmtId="0" fontId="26" fillId="0" borderId="6" xfId="102" applyBorder="1" applyAlignment="1">
      <alignment vertical="center"/>
    </xf>
    <xf numFmtId="0" fontId="26" fillId="0" borderId="1" xfId="102" applyBorder="1" applyAlignment="1">
      <alignment vertical="center"/>
    </xf>
    <xf numFmtId="0" fontId="26" fillId="0" borderId="57" xfId="102" applyBorder="1"/>
    <xf numFmtId="0" fontId="42" fillId="0" borderId="0" xfId="102" applyFont="1" applyAlignment="1">
      <alignment horizontal="center" vertical="center"/>
    </xf>
    <xf numFmtId="0" fontId="54" fillId="8" borderId="8" xfId="103" applyFont="1" applyBorder="1" applyAlignment="1" applyProtection="1">
      <alignment horizontal="center" vertical="center" wrapText="1"/>
      <protection locked="0"/>
    </xf>
    <xf numFmtId="0" fontId="54" fillId="8" borderId="8" xfId="103" applyFont="1" applyBorder="1" applyAlignment="1" applyProtection="1">
      <alignment horizontal="center" vertical="center" wrapText="1"/>
    </xf>
    <xf numFmtId="0" fontId="26" fillId="0" borderId="1" xfId="102" applyBorder="1" applyAlignment="1">
      <alignment horizontal="center" vertical="center"/>
    </xf>
    <xf numFmtId="0" fontId="26" fillId="0" borderId="1" xfId="102" applyBorder="1" applyAlignment="1">
      <alignment horizontal="center"/>
    </xf>
    <xf numFmtId="49" fontId="26" fillId="0" borderId="58" xfId="102" applyNumberFormat="1" applyBorder="1" applyAlignment="1">
      <alignment horizontal="center" vertical="center" wrapText="1"/>
    </xf>
    <xf numFmtId="0" fontId="26" fillId="0" borderId="1" xfId="102" applyBorder="1" applyAlignment="1">
      <alignment horizontal="center" vertical="center" wrapText="1"/>
    </xf>
    <xf numFmtId="3" fontId="26" fillId="0" borderId="1" xfId="102" applyNumberFormat="1" applyBorder="1" applyAlignment="1">
      <alignment horizontal="center" vertical="center" wrapText="1"/>
    </xf>
    <xf numFmtId="3" fontId="56" fillId="0" borderId="1" xfId="102" applyNumberFormat="1" applyFont="1" applyBorder="1" applyAlignment="1">
      <alignment horizontal="center" vertical="center" wrapText="1"/>
    </xf>
    <xf numFmtId="17" fontId="26" fillId="0" borderId="1" xfId="102" applyNumberFormat="1" applyBorder="1" applyAlignment="1">
      <alignment horizontal="center" vertical="center"/>
    </xf>
    <xf numFmtId="3" fontId="56" fillId="0" borderId="1" xfId="102" applyNumberFormat="1" applyFont="1" applyFill="1" applyBorder="1" applyAlignment="1">
      <alignment horizontal="center" vertical="center" wrapText="1"/>
    </xf>
    <xf numFmtId="175" fontId="26" fillId="0" borderId="1" xfId="102" applyNumberFormat="1" applyBorder="1" applyAlignment="1">
      <alignment horizontal="center" vertical="center"/>
    </xf>
    <xf numFmtId="3" fontId="26" fillId="0" borderId="1" xfId="102" applyNumberFormat="1" applyBorder="1" applyAlignment="1">
      <alignment horizontal="center" vertical="center"/>
    </xf>
    <xf numFmtId="0" fontId="26" fillId="0" borderId="0" xfId="102" applyBorder="1" applyAlignment="1">
      <alignment horizontal="center" vertical="center"/>
    </xf>
    <xf numFmtId="3" fontId="56" fillId="0" borderId="0" xfId="102" applyNumberFormat="1" applyFont="1" applyBorder="1" applyAlignment="1">
      <alignment horizontal="center" vertical="center" wrapText="1"/>
    </xf>
    <xf numFmtId="0" fontId="57" fillId="0" borderId="53" xfId="102" applyFont="1" applyBorder="1" applyAlignment="1">
      <alignment horizontal="center" vertical="center" wrapText="1"/>
    </xf>
    <xf numFmtId="0" fontId="58" fillId="0" borderId="6" xfId="102" applyFont="1" applyBorder="1" applyAlignment="1">
      <alignment horizontal="center" vertical="center"/>
    </xf>
    <xf numFmtId="0" fontId="58" fillId="0" borderId="48" xfId="102" applyFont="1" applyBorder="1" applyAlignment="1">
      <alignment horizontal="center" vertical="center"/>
    </xf>
    <xf numFmtId="176" fontId="58" fillId="0" borderId="6" xfId="102" applyNumberFormat="1" applyFont="1" applyBorder="1" applyAlignment="1">
      <alignment horizontal="center" vertical="center"/>
    </xf>
    <xf numFmtId="49" fontId="57" fillId="0" borderId="59" xfId="102" applyNumberFormat="1" applyFont="1" applyBorder="1" applyAlignment="1">
      <alignment horizontal="center" vertical="center" wrapText="1"/>
    </xf>
    <xf numFmtId="1" fontId="57" fillId="9" borderId="5" xfId="102" quotePrefix="1" applyNumberFormat="1" applyFont="1" applyFill="1" applyBorder="1" applyAlignment="1">
      <alignment horizontal="center" vertical="center"/>
    </xf>
    <xf numFmtId="176" fontId="58" fillId="0" borderId="6" xfId="102" applyNumberFormat="1" applyFont="1" applyFill="1" applyBorder="1" applyAlignment="1">
      <alignment horizontal="center" vertical="center"/>
    </xf>
    <xf numFmtId="0" fontId="57" fillId="0" borderId="1" xfId="102" applyFont="1" applyBorder="1" applyAlignment="1">
      <alignment horizontal="center" vertical="center"/>
    </xf>
    <xf numFmtId="176" fontId="58" fillId="0" borderId="1" xfId="102" applyNumberFormat="1" applyFont="1" applyBorder="1" applyAlignment="1">
      <alignment horizontal="center" vertical="center"/>
    </xf>
    <xf numFmtId="3" fontId="56" fillId="9" borderId="1" xfId="102" applyNumberFormat="1" applyFont="1" applyFill="1" applyBorder="1" applyAlignment="1">
      <alignment horizontal="center" vertical="center"/>
    </xf>
    <xf numFmtId="0" fontId="26" fillId="0" borderId="0" xfId="102" applyAlignment="1">
      <alignment horizontal="center" vertical="center"/>
    </xf>
    <xf numFmtId="0" fontId="25" fillId="0" borderId="0" xfId="104"/>
    <xf numFmtId="0" fontId="42" fillId="0" borderId="0" xfId="104" applyFont="1" applyAlignment="1">
      <alignment vertical="center"/>
    </xf>
    <xf numFmtId="0" fontId="54" fillId="8" borderId="9" xfId="105" applyFont="1" applyBorder="1" applyAlignment="1" applyProtection="1">
      <alignment horizontal="center" vertical="center" wrapText="1"/>
      <protection locked="0"/>
    </xf>
    <xf numFmtId="0" fontId="54" fillId="8" borderId="8" xfId="105" applyFont="1" applyBorder="1" applyAlignment="1" applyProtection="1">
      <alignment horizontal="center" vertical="center" wrapText="1"/>
    </xf>
    <xf numFmtId="0" fontId="54" fillId="8" borderId="9" xfId="105" applyFont="1" applyBorder="1" applyAlignment="1" applyProtection="1">
      <alignment horizontal="center" vertical="center" wrapText="1"/>
    </xf>
    <xf numFmtId="0" fontId="60" fillId="9" borderId="1" xfId="105" applyFont="1" applyFill="1" applyBorder="1" applyAlignment="1" applyProtection="1">
      <alignment horizontal="center" vertical="center" wrapText="1"/>
    </xf>
    <xf numFmtId="0" fontId="54" fillId="9" borderId="1" xfId="105" applyFont="1" applyFill="1" applyBorder="1" applyAlignment="1" applyProtection="1">
      <alignment horizontal="center" vertical="center" wrapText="1"/>
    </xf>
    <xf numFmtId="0" fontId="54" fillId="9" borderId="47" xfId="105" applyFont="1" applyFill="1" applyBorder="1" applyAlignment="1" applyProtection="1">
      <alignment horizontal="center" vertical="center" wrapText="1"/>
    </xf>
    <xf numFmtId="0" fontId="54" fillId="9" borderId="47" xfId="105" applyFont="1" applyFill="1" applyBorder="1" applyAlignment="1" applyProtection="1">
      <alignment horizontal="center" vertical="center" wrapText="1"/>
      <protection locked="0"/>
    </xf>
    <xf numFmtId="0" fontId="60" fillId="9" borderId="60" xfId="105" applyFont="1" applyFill="1" applyBorder="1" applyAlignment="1" applyProtection="1">
      <alignment horizontal="center" vertical="center" wrapText="1"/>
      <protection locked="0"/>
    </xf>
    <xf numFmtId="0" fontId="59" fillId="9" borderId="1" xfId="104" applyFont="1" applyFill="1" applyBorder="1" applyAlignment="1">
      <alignment vertical="center" wrapText="1"/>
    </xf>
    <xf numFmtId="0" fontId="59" fillId="9" borderId="1" xfId="105" applyFont="1" applyFill="1" applyBorder="1" applyAlignment="1" applyProtection="1">
      <alignment vertical="center" wrapText="1"/>
    </xf>
    <xf numFmtId="0" fontId="59" fillId="9" borderId="1" xfId="105" applyFont="1" applyFill="1" applyBorder="1" applyAlignment="1" applyProtection="1">
      <alignment horizontal="center" vertical="center" wrapText="1"/>
    </xf>
    <xf numFmtId="167" fontId="59" fillId="9" borderId="1" xfId="106" applyNumberFormat="1" applyFont="1" applyFill="1" applyBorder="1" applyAlignment="1">
      <alignment horizontal="center" vertical="center" wrapText="1"/>
    </xf>
    <xf numFmtId="0" fontId="60" fillId="9" borderId="6" xfId="105" applyFont="1" applyFill="1" applyBorder="1" applyAlignment="1" applyProtection="1">
      <alignment horizontal="center" vertical="center" wrapText="1"/>
    </xf>
    <xf numFmtId="0" fontId="61" fillId="9" borderId="1" xfId="104" applyNumberFormat="1" applyFont="1" applyFill="1" applyBorder="1" applyAlignment="1">
      <alignment horizontal="justify" vertical="center" wrapText="1" readingOrder="1"/>
    </xf>
    <xf numFmtId="177" fontId="59" fillId="9" borderId="6" xfId="107" applyNumberFormat="1" applyFont="1" applyFill="1" applyBorder="1" applyAlignment="1">
      <alignment horizontal="center" vertical="center"/>
    </xf>
    <xf numFmtId="0" fontId="54" fillId="9" borderId="1" xfId="105" applyFont="1" applyFill="1" applyBorder="1" applyAlignment="1" applyProtection="1">
      <alignment horizontal="center" vertical="center" wrapText="1"/>
      <protection locked="0"/>
    </xf>
    <xf numFmtId="0" fontId="54" fillId="9" borderId="6" xfId="105" applyFont="1" applyFill="1" applyBorder="1" applyAlignment="1" applyProtection="1">
      <alignment horizontal="center" vertical="center" wrapText="1"/>
    </xf>
    <xf numFmtId="0" fontId="60" fillId="9" borderId="1" xfId="105" applyFont="1" applyFill="1" applyBorder="1" applyAlignment="1" applyProtection="1">
      <alignment horizontal="center" vertical="center" wrapText="1"/>
      <protection locked="0"/>
    </xf>
    <xf numFmtId="0" fontId="60" fillId="9" borderId="51" xfId="105" applyFont="1" applyFill="1" applyBorder="1" applyAlignment="1" applyProtection="1">
      <alignment horizontal="center" vertical="center" wrapText="1"/>
      <protection locked="0"/>
    </xf>
    <xf numFmtId="0" fontId="63" fillId="9" borderId="5" xfId="104" applyNumberFormat="1" applyFont="1" applyFill="1" applyBorder="1" applyAlignment="1">
      <alignment horizontal="justify" vertical="center" wrapText="1" readingOrder="1"/>
    </xf>
    <xf numFmtId="0" fontId="60" fillId="9" borderId="47" xfId="105" applyFont="1" applyFill="1" applyBorder="1" applyAlignment="1" applyProtection="1">
      <alignment horizontal="center" vertical="center" wrapText="1"/>
    </xf>
    <xf numFmtId="0" fontId="63" fillId="9" borderId="1" xfId="104" applyNumberFormat="1" applyFont="1" applyFill="1" applyBorder="1" applyAlignment="1">
      <alignment vertical="center" wrapText="1" readingOrder="1"/>
    </xf>
    <xf numFmtId="177" fontId="65" fillId="9" borderId="1" xfId="107" applyNumberFormat="1" applyFont="1" applyFill="1" applyBorder="1" applyAlignment="1">
      <alignment horizontal="center" vertical="center" wrapText="1"/>
    </xf>
    <xf numFmtId="0" fontId="61" fillId="9" borderId="5" xfId="104" applyNumberFormat="1" applyFont="1" applyFill="1" applyBorder="1" applyAlignment="1">
      <alignment horizontal="justify" vertical="center" wrapText="1" readingOrder="1"/>
    </xf>
    <xf numFmtId="165" fontId="59" fillId="9" borderId="1" xfId="106" applyFont="1" applyFill="1" applyBorder="1" applyAlignment="1" applyProtection="1">
      <alignment horizontal="center" vertical="center" wrapText="1"/>
    </xf>
    <xf numFmtId="0" fontId="59" fillId="9" borderId="6" xfId="104" applyFont="1" applyFill="1" applyBorder="1" applyAlignment="1">
      <alignment vertical="center" wrapText="1"/>
    </xf>
    <xf numFmtId="167" fontId="59" fillId="9" borderId="1" xfId="106" applyNumberFormat="1" applyFont="1" applyFill="1" applyBorder="1" applyAlignment="1">
      <alignment wrapText="1"/>
    </xf>
    <xf numFmtId="0" fontId="59" fillId="9" borderId="1" xfId="104" applyFont="1" applyFill="1" applyBorder="1" applyAlignment="1">
      <alignment horizontal="center" vertical="center" wrapText="1"/>
    </xf>
    <xf numFmtId="167" fontId="59" fillId="9" borderId="1" xfId="106" applyNumberFormat="1" applyFont="1" applyFill="1" applyBorder="1" applyAlignment="1">
      <alignment horizontal="right" wrapText="1"/>
    </xf>
    <xf numFmtId="0" fontId="59" fillId="0" borderId="1" xfId="104" applyFont="1" applyBorder="1" applyAlignment="1">
      <alignment vertical="center" wrapText="1"/>
    </xf>
    <xf numFmtId="0" fontId="61" fillId="9" borderId="1" xfId="104" applyNumberFormat="1" applyFont="1" applyFill="1" applyBorder="1" applyAlignment="1">
      <alignment vertical="center" wrapText="1" readingOrder="1"/>
    </xf>
    <xf numFmtId="177" fontId="59" fillId="0" borderId="6" xfId="106" applyNumberFormat="1" applyFont="1" applyBorder="1" applyAlignment="1">
      <alignment horizontal="center" vertical="center"/>
    </xf>
    <xf numFmtId="0" fontId="25" fillId="0" borderId="1" xfId="104" applyBorder="1"/>
    <xf numFmtId="0" fontId="25" fillId="0" borderId="1" xfId="104" applyBorder="1" applyAlignment="1">
      <alignment horizontal="center" vertical="center" wrapText="1"/>
    </xf>
    <xf numFmtId="0" fontId="25" fillId="0" borderId="1" xfId="104" applyFont="1" applyBorder="1" applyAlignment="1">
      <alignment horizontal="center" vertical="center" wrapText="1"/>
    </xf>
    <xf numFmtId="0" fontId="25" fillId="0" borderId="51" xfId="104" applyBorder="1" applyAlignment="1">
      <alignment horizontal="center" vertical="center" wrapText="1"/>
    </xf>
    <xf numFmtId="0" fontId="40" fillId="0" borderId="1" xfId="104" applyFont="1" applyBorder="1"/>
    <xf numFmtId="177" fontId="65" fillId="9" borderId="1" xfId="106" applyNumberFormat="1" applyFont="1" applyFill="1" applyBorder="1" applyAlignment="1">
      <alignment horizontal="center" vertical="center" wrapText="1"/>
    </xf>
    <xf numFmtId="0" fontId="61" fillId="9" borderId="6" xfId="104" applyNumberFormat="1" applyFont="1" applyFill="1" applyBorder="1" applyAlignment="1">
      <alignment horizontal="justify" vertical="center" wrapText="1" readingOrder="1"/>
    </xf>
    <xf numFmtId="0" fontId="59" fillId="0" borderId="1" xfId="104" applyFont="1" applyBorder="1" applyAlignment="1">
      <alignment horizontal="center" vertical="center" wrapText="1"/>
    </xf>
    <xf numFmtId="165" fontId="59" fillId="0" borderId="5" xfId="106" applyFont="1" applyBorder="1" applyAlignment="1">
      <alignment horizontal="center" vertical="center" wrapText="1"/>
    </xf>
    <xf numFmtId="0" fontId="25" fillId="0" borderId="5" xfId="104" applyBorder="1"/>
    <xf numFmtId="0" fontId="25" fillId="0" borderId="5" xfId="104" applyBorder="1" applyAlignment="1">
      <alignment horizontal="center" vertical="center" wrapText="1"/>
    </xf>
    <xf numFmtId="0" fontId="25" fillId="0" borderId="5" xfId="104" applyFont="1" applyBorder="1" applyAlignment="1">
      <alignment horizontal="center" vertical="center" wrapText="1"/>
    </xf>
    <xf numFmtId="0" fontId="25" fillId="0" borderId="52" xfId="104" applyBorder="1" applyAlignment="1">
      <alignment horizontal="center" vertical="center" wrapText="1"/>
    </xf>
    <xf numFmtId="0" fontId="61" fillId="9" borderId="2" xfId="104" applyNumberFormat="1" applyFont="1" applyFill="1" applyBorder="1" applyAlignment="1">
      <alignment horizontal="justify" vertical="center" wrapText="1" readingOrder="1"/>
    </xf>
    <xf numFmtId="165" fontId="59" fillId="0" borderId="1" xfId="106" applyFont="1" applyBorder="1" applyAlignment="1">
      <alignment horizontal="center" vertical="center" wrapText="1"/>
    </xf>
    <xf numFmtId="0" fontId="59" fillId="0" borderId="1" xfId="104" applyFont="1" applyBorder="1" applyAlignment="1">
      <alignment horizontal="center"/>
    </xf>
    <xf numFmtId="0" fontId="61" fillId="9" borderId="61" xfId="104" applyNumberFormat="1" applyFont="1" applyFill="1" applyBorder="1" applyAlignment="1">
      <alignment horizontal="justify" vertical="center" wrapText="1" readingOrder="1"/>
    </xf>
    <xf numFmtId="0" fontId="59" fillId="0" borderId="1" xfId="104" applyFont="1" applyBorder="1" applyAlignment="1">
      <alignment wrapText="1"/>
    </xf>
    <xf numFmtId="3" fontId="40" fillId="0" borderId="1" xfId="104" applyNumberFormat="1" applyFont="1" applyBorder="1"/>
    <xf numFmtId="0" fontId="59" fillId="0" borderId="2" xfId="104" applyFont="1" applyBorder="1" applyAlignment="1">
      <alignment horizontal="left" vertical="top" wrapText="1"/>
    </xf>
    <xf numFmtId="0" fontId="59" fillId="0" borderId="2" xfId="104" applyFont="1" applyBorder="1" applyAlignment="1">
      <alignment vertical="top" wrapText="1"/>
    </xf>
    <xf numFmtId="3" fontId="40" fillId="9" borderId="1" xfId="105" applyNumberFormat="1" applyFont="1" applyFill="1" applyBorder="1" applyAlignment="1" applyProtection="1">
      <alignment vertical="center" wrapText="1"/>
      <protection locked="0"/>
    </xf>
    <xf numFmtId="0" fontId="59" fillId="9" borderId="61" xfId="104" applyFont="1" applyFill="1" applyBorder="1" applyAlignment="1">
      <alignment horizontal="left" vertical="top" wrapText="1"/>
    </xf>
    <xf numFmtId="0" fontId="54" fillId="8" borderId="9" xfId="103" applyFont="1" applyBorder="1" applyAlignment="1" applyProtection="1">
      <alignment horizontal="center" vertical="center" wrapText="1"/>
    </xf>
    <xf numFmtId="0" fontId="26" fillId="0" borderId="6" xfId="102" applyBorder="1" applyAlignment="1">
      <alignment horizontal="center"/>
    </xf>
    <xf numFmtId="0" fontId="26" fillId="0" borderId="5" xfId="102" applyBorder="1" applyAlignment="1">
      <alignment horizontal="center"/>
    </xf>
    <xf numFmtId="0" fontId="26" fillId="0" borderId="55" xfId="102" applyBorder="1" applyAlignment="1">
      <alignment horizontal="center"/>
    </xf>
    <xf numFmtId="0" fontId="26" fillId="0" borderId="0" xfId="102" applyAlignment="1">
      <alignment horizontal="center"/>
    </xf>
    <xf numFmtId="14" fontId="26" fillId="0" borderId="5" xfId="102" applyNumberFormat="1" applyBorder="1" applyAlignment="1">
      <alignment horizontal="center"/>
    </xf>
    <xf numFmtId="0" fontId="26" fillId="0" borderId="48" xfId="102" applyBorder="1" applyAlignment="1">
      <alignment horizontal="center"/>
    </xf>
    <xf numFmtId="0" fontId="26" fillId="0" borderId="51" xfId="102" applyBorder="1" applyAlignment="1">
      <alignment horizontal="center"/>
    </xf>
    <xf numFmtId="0" fontId="26" fillId="0" borderId="52" xfId="102" applyBorder="1" applyAlignment="1">
      <alignment horizontal="center"/>
    </xf>
    <xf numFmtId="173" fontId="26" fillId="0" borderId="52" xfId="102" applyNumberFormat="1" applyBorder="1" applyAlignment="1">
      <alignment horizontal="center"/>
    </xf>
    <xf numFmtId="0" fontId="26" fillId="0" borderId="56" xfId="102" applyBorder="1" applyAlignment="1">
      <alignment horizontal="center"/>
    </xf>
    <xf numFmtId="0" fontId="24" fillId="0" borderId="0" xfId="102" applyFont="1"/>
    <xf numFmtId="0" fontId="26" fillId="0" borderId="2" xfId="102" applyBorder="1" applyAlignment="1">
      <alignment horizontal="center" vertical="center"/>
    </xf>
    <xf numFmtId="0" fontId="26" fillId="0" borderId="4" xfId="102" applyBorder="1" applyAlignment="1">
      <alignment horizontal="center" vertical="center"/>
    </xf>
    <xf numFmtId="0" fontId="26" fillId="0" borderId="3" xfId="102" applyBorder="1" applyAlignment="1">
      <alignment horizontal="center" vertical="center"/>
    </xf>
    <xf numFmtId="43" fontId="42" fillId="0" borderId="0" xfId="108" applyFont="1" applyAlignment="1">
      <alignment horizontal="center" vertical="center"/>
    </xf>
    <xf numFmtId="43" fontId="26" fillId="0" borderId="6" xfId="108" applyFont="1" applyBorder="1" applyAlignment="1">
      <alignment horizontal="center"/>
    </xf>
    <xf numFmtId="43" fontId="26" fillId="11" borderId="6" xfId="108" applyFont="1" applyFill="1" applyBorder="1" applyAlignment="1">
      <alignment horizontal="center"/>
    </xf>
    <xf numFmtId="43" fontId="26" fillId="0" borderId="1" xfId="108" applyFont="1" applyBorder="1" applyAlignment="1">
      <alignment horizontal="center"/>
    </xf>
    <xf numFmtId="43" fontId="26" fillId="11" borderId="1" xfId="108" applyFont="1" applyFill="1" applyBorder="1" applyAlignment="1">
      <alignment horizontal="center"/>
    </xf>
    <xf numFmtId="43" fontId="26" fillId="0" borderId="5" xfId="108" applyFont="1" applyBorder="1" applyAlignment="1">
      <alignment horizontal="center"/>
    </xf>
    <xf numFmtId="43" fontId="26" fillId="11" borderId="5" xfId="108" applyFont="1" applyFill="1" applyBorder="1" applyAlignment="1">
      <alignment horizontal="center"/>
    </xf>
    <xf numFmtId="43" fontId="26" fillId="0" borderId="55" xfId="108" applyFont="1" applyBorder="1" applyAlignment="1">
      <alignment horizontal="center"/>
    </xf>
    <xf numFmtId="43" fontId="26" fillId="0" borderId="50" xfId="108" applyFont="1" applyFill="1" applyBorder="1" applyAlignment="1">
      <alignment horizontal="center"/>
    </xf>
    <xf numFmtId="43" fontId="26" fillId="0" borderId="0" xfId="108" applyFont="1" applyAlignment="1">
      <alignment horizontal="center"/>
    </xf>
    <xf numFmtId="43" fontId="26" fillId="9" borderId="6" xfId="108" applyFont="1" applyFill="1" applyBorder="1" applyAlignment="1">
      <alignment horizontal="center"/>
    </xf>
    <xf numFmtId="43" fontId="56" fillId="9" borderId="6" xfId="108" applyFont="1" applyFill="1" applyBorder="1" applyAlignment="1">
      <alignment horizontal="center"/>
    </xf>
    <xf numFmtId="0" fontId="67" fillId="0" borderId="47" xfId="102" applyFont="1" applyBorder="1" applyAlignment="1">
      <alignment horizontal="left" vertical="center" wrapText="1"/>
    </xf>
    <xf numFmtId="0" fontId="23" fillId="0" borderId="6" xfId="102" applyFont="1" applyBorder="1" applyAlignment="1">
      <alignment horizontal="center"/>
    </xf>
    <xf numFmtId="14" fontId="23" fillId="0" borderId="5" xfId="102" applyNumberFormat="1" applyFont="1" applyBorder="1" applyAlignment="1">
      <alignment horizontal="center"/>
    </xf>
    <xf numFmtId="14" fontId="23" fillId="0" borderId="1" xfId="102" applyNumberFormat="1" applyFont="1" applyBorder="1" applyAlignment="1">
      <alignment horizontal="center"/>
    </xf>
    <xf numFmtId="14" fontId="23" fillId="0" borderId="6" xfId="102" applyNumberFormat="1" applyFont="1" applyBorder="1" applyAlignment="1">
      <alignment horizontal="center"/>
    </xf>
    <xf numFmtId="14" fontId="23" fillId="0" borderId="48" xfId="102" applyNumberFormat="1" applyFont="1" applyBorder="1" applyAlignment="1">
      <alignment horizontal="center"/>
    </xf>
    <xf numFmtId="14" fontId="23" fillId="0" borderId="51" xfId="102" applyNumberFormat="1" applyFont="1" applyBorder="1" applyAlignment="1">
      <alignment horizontal="center"/>
    </xf>
    <xf numFmtId="49" fontId="26" fillId="0" borderId="0" xfId="102" applyNumberFormat="1" applyBorder="1" applyAlignment="1">
      <alignment horizontal="center" vertical="center" wrapText="1"/>
    </xf>
    <xf numFmtId="0" fontId="22" fillId="0" borderId="1" xfId="102" applyFont="1" applyBorder="1" applyAlignment="1">
      <alignment horizontal="center" vertical="center" wrapText="1"/>
    </xf>
    <xf numFmtId="3" fontId="56" fillId="12" borderId="1" xfId="102" applyNumberFormat="1" applyFont="1" applyFill="1" applyBorder="1" applyAlignment="1">
      <alignment horizontal="center" vertical="center" wrapText="1"/>
    </xf>
    <xf numFmtId="3" fontId="68" fillId="12" borderId="1" xfId="102" applyNumberFormat="1" applyFont="1" applyFill="1" applyBorder="1" applyAlignment="1">
      <alignment horizontal="center" vertical="center" wrapText="1"/>
    </xf>
    <xf numFmtId="0" fontId="57" fillId="0" borderId="0" xfId="102" applyFont="1" applyBorder="1" applyAlignment="1">
      <alignment horizontal="center" vertical="center" wrapText="1"/>
    </xf>
    <xf numFmtId="0" fontId="58" fillId="0" borderId="61" xfId="102" applyFont="1" applyBorder="1" applyAlignment="1">
      <alignment horizontal="center" vertical="center"/>
    </xf>
    <xf numFmtId="3" fontId="26" fillId="0" borderId="0" xfId="102" applyNumberFormat="1" applyAlignment="1">
      <alignment horizontal="center" vertical="center"/>
    </xf>
    <xf numFmtId="3" fontId="26" fillId="12" borderId="0" xfId="102" applyNumberFormat="1" applyFill="1"/>
    <xf numFmtId="0" fontId="26" fillId="12" borderId="1" xfId="102" applyFill="1" applyBorder="1" applyAlignment="1">
      <alignment horizontal="center" vertical="center"/>
    </xf>
    <xf numFmtId="0" fontId="60" fillId="0" borderId="1" xfId="102" applyFont="1" applyBorder="1" applyAlignment="1">
      <alignment horizontal="center" vertical="center" wrapText="1"/>
    </xf>
    <xf numFmtId="0" fontId="60" fillId="12" borderId="1" xfId="102" applyFont="1" applyFill="1" applyBorder="1" applyAlignment="1">
      <alignment horizontal="center" vertical="center" wrapText="1"/>
    </xf>
    <xf numFmtId="0" fontId="60" fillId="0" borderId="1" xfId="102" applyFont="1" applyFill="1" applyBorder="1" applyAlignment="1">
      <alignment horizontal="center" vertical="center" wrapText="1"/>
    </xf>
    <xf numFmtId="0" fontId="60" fillId="0" borderId="1" xfId="102" applyFont="1" applyBorder="1"/>
    <xf numFmtId="0" fontId="60" fillId="0" borderId="0" xfId="102" applyFont="1"/>
    <xf numFmtId="0" fontId="60" fillId="13" borderId="1" xfId="102" applyFont="1" applyFill="1" applyBorder="1" applyAlignment="1">
      <alignment horizontal="center" vertical="center" wrapText="1"/>
    </xf>
    <xf numFmtId="3" fontId="26" fillId="13" borderId="1" xfId="102" applyNumberFormat="1" applyFill="1" applyBorder="1" applyAlignment="1">
      <alignment horizontal="center" vertical="center" wrapText="1"/>
    </xf>
    <xf numFmtId="0" fontId="22" fillId="13" borderId="1" xfId="102" applyFont="1" applyFill="1" applyBorder="1" applyAlignment="1">
      <alignment horizontal="center" vertical="center"/>
    </xf>
    <xf numFmtId="0" fontId="26" fillId="13" borderId="1" xfId="102" applyFill="1" applyBorder="1" applyAlignment="1">
      <alignment horizontal="center" vertical="center"/>
    </xf>
    <xf numFmtId="0" fontId="22" fillId="13" borderId="1" xfId="102" applyFont="1" applyFill="1" applyBorder="1" applyAlignment="1">
      <alignment horizontal="center" vertical="center" wrapText="1"/>
    </xf>
    <xf numFmtId="0" fontId="26" fillId="13" borderId="1" xfId="102" applyFill="1" applyBorder="1" applyAlignment="1">
      <alignment horizontal="center" vertical="center" wrapText="1"/>
    </xf>
    <xf numFmtId="49" fontId="26" fillId="13" borderId="58" xfId="102" applyNumberFormat="1" applyFill="1" applyBorder="1" applyAlignment="1">
      <alignment horizontal="center" vertical="center" wrapText="1"/>
    </xf>
    <xf numFmtId="0" fontId="59" fillId="13" borderId="47" xfId="104" applyFont="1" applyFill="1" applyBorder="1" applyAlignment="1">
      <alignment vertical="center" wrapText="1"/>
    </xf>
    <xf numFmtId="0" fontId="59" fillId="13" borderId="47" xfId="105" applyFont="1" applyFill="1" applyBorder="1" applyAlignment="1" applyProtection="1">
      <alignment vertical="center" wrapText="1"/>
    </xf>
    <xf numFmtId="0" fontId="59" fillId="13" borderId="47" xfId="105" applyFont="1" applyFill="1" applyBorder="1" applyAlignment="1" applyProtection="1">
      <alignment horizontal="center" vertical="center" wrapText="1"/>
    </xf>
    <xf numFmtId="165" fontId="59" fillId="13" borderId="47" xfId="106" applyFont="1" applyFill="1" applyBorder="1" applyAlignment="1" applyProtection="1">
      <alignment horizontal="center" vertical="center" wrapText="1"/>
    </xf>
    <xf numFmtId="165" fontId="42" fillId="13" borderId="47" xfId="106" applyFont="1" applyFill="1" applyBorder="1" applyAlignment="1" applyProtection="1">
      <alignment horizontal="center" vertical="center" wrapText="1"/>
      <protection locked="0"/>
    </xf>
    <xf numFmtId="0" fontId="60" fillId="13" borderId="1" xfId="105" applyFont="1" applyFill="1" applyBorder="1" applyAlignment="1" applyProtection="1">
      <alignment horizontal="center" vertical="center" wrapText="1"/>
    </xf>
    <xf numFmtId="0" fontId="70" fillId="13" borderId="1" xfId="105" applyFont="1" applyFill="1" applyBorder="1" applyAlignment="1" applyProtection="1">
      <alignment horizontal="center" vertical="center" wrapText="1"/>
    </xf>
    <xf numFmtId="165" fontId="71" fillId="13" borderId="1" xfId="106" applyFont="1" applyFill="1" applyBorder="1" applyAlignment="1">
      <alignment horizontal="center" vertical="center" wrapText="1"/>
    </xf>
    <xf numFmtId="0" fontId="54" fillId="13" borderId="1" xfId="105" applyFont="1" applyFill="1" applyBorder="1" applyAlignment="1" applyProtection="1">
      <alignment horizontal="center" vertical="center" wrapText="1"/>
    </xf>
    <xf numFmtId="0" fontId="60" fillId="13" borderId="6" xfId="105" applyFont="1" applyFill="1" applyBorder="1" applyAlignment="1" applyProtection="1">
      <alignment horizontal="center" vertical="center" wrapText="1"/>
    </xf>
    <xf numFmtId="0" fontId="70" fillId="13" borderId="6" xfId="105" applyFont="1" applyFill="1" applyBorder="1" applyAlignment="1" applyProtection="1">
      <alignment horizontal="center" vertical="center" wrapText="1"/>
    </xf>
    <xf numFmtId="0" fontId="70" fillId="13" borderId="6" xfId="105" applyFont="1" applyFill="1" applyBorder="1" applyAlignment="1" applyProtection="1">
      <alignment horizontal="center" vertical="center" wrapText="1"/>
      <protection locked="0"/>
    </xf>
    <xf numFmtId="17" fontId="60" fillId="13" borderId="48" xfId="105" applyNumberFormat="1" applyFont="1" applyFill="1" applyBorder="1" applyAlignment="1" applyProtection="1">
      <alignment horizontal="center" vertical="center" wrapText="1"/>
      <protection locked="0"/>
    </xf>
    <xf numFmtId="0" fontId="21" fillId="0" borderId="0" xfId="109"/>
    <xf numFmtId="0" fontId="42" fillId="0" borderId="0" xfId="109" applyFont="1" applyAlignment="1">
      <alignment vertical="center"/>
    </xf>
    <xf numFmtId="0" fontId="42" fillId="0" borderId="0" xfId="109" applyFont="1" applyFill="1" applyAlignment="1">
      <alignment vertical="center" wrapText="1"/>
    </xf>
    <xf numFmtId="0" fontId="42" fillId="0" borderId="0" xfId="109" applyFont="1" applyFill="1" applyAlignment="1">
      <alignment vertical="center"/>
    </xf>
    <xf numFmtId="0" fontId="54" fillId="8" borderId="9" xfId="110" applyFont="1" applyBorder="1" applyAlignment="1" applyProtection="1">
      <alignment horizontal="center" vertical="center" wrapText="1"/>
      <protection locked="0"/>
    </xf>
    <xf numFmtId="0" fontId="54" fillId="8" borderId="9" xfId="110" applyFont="1" applyBorder="1" applyAlignment="1" applyProtection="1">
      <alignment horizontal="center" vertical="center" wrapText="1"/>
    </xf>
    <xf numFmtId="0" fontId="72" fillId="0" borderId="0" xfId="109" applyFont="1"/>
    <xf numFmtId="0" fontId="72" fillId="8" borderId="0" xfId="110" applyFont="1" applyBorder="1" applyAlignment="1" applyProtection="1">
      <alignment horizontal="center" vertical="center" wrapText="1"/>
    </xf>
    <xf numFmtId="0" fontId="72" fillId="8" borderId="0" xfId="110" applyFont="1" applyBorder="1" applyAlignment="1" applyProtection="1">
      <alignment horizontal="center" vertical="center" wrapText="1"/>
      <protection locked="0"/>
    </xf>
    <xf numFmtId="0" fontId="73" fillId="0" borderId="0" xfId="109" applyFont="1"/>
    <xf numFmtId="0" fontId="47" fillId="0" borderId="0" xfId="109" applyFont="1"/>
    <xf numFmtId="0" fontId="21" fillId="0" borderId="1" xfId="109" applyBorder="1" applyAlignment="1">
      <alignment horizontal="center" vertical="center" wrapText="1"/>
    </xf>
    <xf numFmtId="0" fontId="21" fillId="0" borderId="6" xfId="109" applyFill="1" applyBorder="1" applyAlignment="1">
      <alignment wrapText="1"/>
    </xf>
    <xf numFmtId="0" fontId="21" fillId="0" borderId="6" xfId="109" applyBorder="1" applyAlignment="1">
      <alignment horizontal="center" wrapText="1"/>
    </xf>
    <xf numFmtId="0" fontId="21" fillId="9" borderId="6" xfId="109" applyFill="1" applyBorder="1" applyAlignment="1">
      <alignment horizontal="centerContinuous" vertical="center"/>
    </xf>
    <xf numFmtId="177" fontId="0" fillId="0" borderId="6" xfId="111" applyNumberFormat="1" applyFont="1" applyFill="1" applyBorder="1"/>
    <xf numFmtId="0" fontId="21" fillId="0" borderId="1" xfId="109" applyBorder="1" applyAlignment="1">
      <alignment vertical="center" wrapText="1"/>
    </xf>
    <xf numFmtId="177" fontId="0" fillId="0" borderId="50" xfId="111" applyNumberFormat="1" applyFont="1" applyFill="1" applyBorder="1"/>
    <xf numFmtId="0" fontId="21" fillId="9" borderId="6" xfId="109" applyFill="1" applyBorder="1" applyAlignment="1">
      <alignment horizontal="center" vertical="center" wrapText="1"/>
    </xf>
    <xf numFmtId="0" fontId="21" fillId="9" borderId="6" xfId="109" applyFill="1" applyBorder="1" applyAlignment="1">
      <alignment horizontal="center" vertical="center"/>
    </xf>
    <xf numFmtId="0" fontId="21" fillId="0" borderId="55" xfId="109" applyFill="1" applyBorder="1"/>
    <xf numFmtId="0" fontId="21" fillId="9" borderId="48" xfId="109" applyFill="1" applyBorder="1" applyAlignment="1">
      <alignment horizontal="center" vertical="center"/>
    </xf>
    <xf numFmtId="0" fontId="21" fillId="0" borderId="1" xfId="109" applyFill="1" applyBorder="1" applyAlignment="1">
      <alignment vertical="center" wrapText="1"/>
    </xf>
    <xf numFmtId="0" fontId="21" fillId="0" borderId="55" xfId="109" applyBorder="1"/>
    <xf numFmtId="0" fontId="21" fillId="0" borderId="1" xfId="109" applyFill="1" applyBorder="1" applyAlignment="1">
      <alignment horizontal="center"/>
    </xf>
    <xf numFmtId="0" fontId="21" fillId="0" borderId="51" xfId="109" applyFill="1" applyBorder="1" applyAlignment="1">
      <alignment horizontal="center"/>
    </xf>
    <xf numFmtId="0" fontId="21" fillId="9" borderId="1" xfId="109" applyFill="1" applyBorder="1" applyAlignment="1">
      <alignment horizontal="centerContinuous" vertical="center"/>
    </xf>
    <xf numFmtId="0" fontId="21" fillId="9" borderId="51" xfId="109" applyFill="1" applyBorder="1" applyAlignment="1">
      <alignment horizontal="centerContinuous" vertical="center"/>
    </xf>
    <xf numFmtId="0" fontId="21" fillId="0" borderId="0" xfId="109" applyFill="1" applyAlignment="1">
      <alignment wrapText="1"/>
    </xf>
    <xf numFmtId="0" fontId="21" fillId="0" borderId="0" xfId="109" applyFill="1"/>
    <xf numFmtId="0" fontId="51" fillId="0" borderId="0" xfId="109" applyFont="1" applyAlignment="1">
      <alignment vertical="center"/>
    </xf>
    <xf numFmtId="179" fontId="42" fillId="0" borderId="0" xfId="112" applyNumberFormat="1" applyFont="1" applyAlignment="1">
      <alignment vertical="center"/>
    </xf>
    <xf numFmtId="0" fontId="72" fillId="0" borderId="62" xfId="109" applyFont="1" applyBorder="1" applyAlignment="1">
      <alignment horizontal="center" vertical="center"/>
    </xf>
    <xf numFmtId="164" fontId="73" fillId="0" borderId="47" xfId="112" applyFont="1" applyBorder="1" applyAlignment="1">
      <alignment vertical="center"/>
    </xf>
    <xf numFmtId="0" fontId="21" fillId="0" borderId="47" xfId="109" applyFont="1" applyBorder="1" applyAlignment="1">
      <alignment vertical="center"/>
    </xf>
    <xf numFmtId="0" fontId="21" fillId="0" borderId="60" xfId="109" applyFont="1" applyBorder="1" applyAlignment="1">
      <alignment vertical="center"/>
    </xf>
    <xf numFmtId="0" fontId="21" fillId="0" borderId="0" xfId="109" applyFont="1" applyAlignment="1">
      <alignment vertical="center"/>
    </xf>
    <xf numFmtId="164" fontId="21" fillId="0" borderId="1" xfId="112" applyFont="1" applyBorder="1" applyAlignment="1">
      <alignment vertical="center" wrapText="1"/>
    </xf>
    <xf numFmtId="0" fontId="21" fillId="0" borderId="1" xfId="109" applyFont="1" applyBorder="1" applyAlignment="1">
      <alignment vertical="center"/>
    </xf>
    <xf numFmtId="179" fontId="21" fillId="0" borderId="1" xfId="112" applyNumberFormat="1" applyFont="1" applyBorder="1" applyAlignment="1">
      <alignment vertical="center"/>
    </xf>
    <xf numFmtId="0" fontId="21" fillId="0" borderId="1" xfId="109" applyFont="1" applyBorder="1" applyAlignment="1">
      <alignment horizontal="center" vertical="center"/>
    </xf>
    <xf numFmtId="14" fontId="75" fillId="14" borderId="1" xfId="114" applyNumberFormat="1" applyFont="1" applyFill="1" applyBorder="1" applyAlignment="1">
      <alignment horizontal="center" vertical="center" wrapText="1"/>
    </xf>
    <xf numFmtId="180" fontId="75" fillId="14" borderId="1" xfId="114" applyNumberFormat="1" applyFont="1" applyFill="1" applyBorder="1" applyAlignment="1">
      <alignment horizontal="center" vertical="center" wrapText="1"/>
    </xf>
    <xf numFmtId="180" fontId="75" fillId="14" borderId="51" xfId="114" applyNumberFormat="1" applyFont="1" applyFill="1" applyBorder="1" applyAlignment="1">
      <alignment horizontal="center" vertical="center" wrapText="1"/>
    </xf>
    <xf numFmtId="164" fontId="0" fillId="0" borderId="1" xfId="112" applyFont="1" applyBorder="1" applyAlignment="1">
      <alignment vertical="center" wrapText="1"/>
    </xf>
    <xf numFmtId="180" fontId="75" fillId="14" borderId="5" xfId="114" applyNumberFormat="1" applyFont="1" applyFill="1" applyBorder="1" applyAlignment="1">
      <alignment horizontal="center" vertical="center" wrapText="1"/>
    </xf>
    <xf numFmtId="180" fontId="75" fillId="14" borderId="52" xfId="114" applyNumberFormat="1" applyFont="1" applyFill="1" applyBorder="1" applyAlignment="1">
      <alignment horizontal="center" vertical="center" wrapText="1"/>
    </xf>
    <xf numFmtId="0" fontId="21" fillId="0" borderId="36" xfId="109" applyFont="1" applyBorder="1" applyAlignment="1">
      <alignment horizontal="center" vertical="center" wrapText="1"/>
    </xf>
    <xf numFmtId="0" fontId="21" fillId="0" borderId="38" xfId="109" applyFont="1" applyBorder="1" applyAlignment="1">
      <alignment horizontal="center" vertical="center" wrapText="1"/>
    </xf>
    <xf numFmtId="179" fontId="21" fillId="0" borderId="0" xfId="112" applyNumberFormat="1" applyFont="1" applyAlignment="1">
      <alignment vertical="center"/>
    </xf>
    <xf numFmtId="0" fontId="54" fillId="8" borderId="9" xfId="103" applyFont="1" applyBorder="1" applyAlignment="1" applyProtection="1">
      <alignment horizontal="center" vertical="center" wrapText="1"/>
    </xf>
    <xf numFmtId="0" fontId="47" fillId="0" borderId="50" xfId="102" applyFont="1" applyBorder="1" applyAlignment="1">
      <alignment horizontal="center" vertical="center" wrapText="1"/>
    </xf>
    <xf numFmtId="0" fontId="49" fillId="6" borderId="7" xfId="97" applyFont="1" applyBorder="1" applyAlignment="1">
      <alignment horizontal="center" vertical="center" wrapText="1"/>
    </xf>
    <xf numFmtId="0" fontId="40" fillId="0" borderId="0" xfId="115" applyFont="1"/>
    <xf numFmtId="0" fontId="40" fillId="0" borderId="0" xfId="115" applyFont="1" applyAlignment="1">
      <alignment wrapText="1"/>
    </xf>
    <xf numFmtId="0" fontId="40" fillId="0" borderId="0" xfId="115" applyFont="1" applyAlignment="1">
      <alignment horizontal="center" vertical="center"/>
    </xf>
    <xf numFmtId="44" fontId="40" fillId="0" borderId="0" xfId="115" applyNumberFormat="1" applyFont="1"/>
    <xf numFmtId="44" fontId="40" fillId="0" borderId="0" xfId="116" applyFont="1"/>
    <xf numFmtId="0" fontId="51" fillId="0" borderId="0" xfId="115" applyFont="1"/>
    <xf numFmtId="0" fontId="51" fillId="0" borderId="38" xfId="115" applyFont="1" applyBorder="1"/>
    <xf numFmtId="0" fontId="51" fillId="0" borderId="37" xfId="115" applyFont="1" applyBorder="1"/>
    <xf numFmtId="0" fontId="51" fillId="0" borderId="36" xfId="115" applyFont="1" applyBorder="1"/>
    <xf numFmtId="0" fontId="51" fillId="0" borderId="32" xfId="115" applyFont="1" applyBorder="1"/>
    <xf numFmtId="0" fontId="51" fillId="0" borderId="35" xfId="115" applyFont="1" applyBorder="1"/>
    <xf numFmtId="0" fontId="51" fillId="0" borderId="33" xfId="115" applyFont="1" applyBorder="1"/>
    <xf numFmtId="0" fontId="51" fillId="0" borderId="32" xfId="115" applyFont="1" applyBorder="1" applyAlignment="1">
      <alignment wrapText="1"/>
    </xf>
    <xf numFmtId="0" fontId="51" fillId="0" borderId="34" xfId="115" applyFont="1" applyBorder="1"/>
    <xf numFmtId="0" fontId="51" fillId="0" borderId="33" xfId="115" applyFont="1" applyBorder="1" applyAlignment="1">
      <alignment wrapText="1"/>
    </xf>
    <xf numFmtId="0" fontId="51" fillId="0" borderId="0" xfId="115" applyFont="1" applyAlignment="1">
      <alignment horizontal="center" vertical="center"/>
    </xf>
    <xf numFmtId="172" fontId="51" fillId="0" borderId="28" xfId="115" applyNumberFormat="1" applyFont="1" applyBorder="1" applyAlignment="1">
      <alignment horizontal="center" vertical="center"/>
    </xf>
    <xf numFmtId="172" fontId="51" fillId="0" borderId="27" xfId="115" applyNumberFormat="1" applyFont="1" applyBorder="1" applyAlignment="1">
      <alignment horizontal="center" vertical="center"/>
    </xf>
    <xf numFmtId="0" fontId="51" fillId="0" borderId="27" xfId="115" applyFont="1" applyBorder="1" applyAlignment="1">
      <alignment horizontal="center" vertical="center" wrapText="1"/>
    </xf>
    <xf numFmtId="172" fontId="51" fillId="0" borderId="26" xfId="115" applyNumberFormat="1" applyFont="1" applyFill="1" applyBorder="1" applyAlignment="1">
      <alignment horizontal="center" vertical="center"/>
    </xf>
    <xf numFmtId="0" fontId="51" fillId="0" borderId="30" xfId="115" applyFont="1" applyBorder="1" applyAlignment="1">
      <alignment horizontal="center" vertical="center" wrapText="1"/>
    </xf>
    <xf numFmtId="0" fontId="51" fillId="0" borderId="27" xfId="115" applyFont="1" applyBorder="1" applyAlignment="1">
      <alignment horizontal="center" vertical="center"/>
    </xf>
    <xf numFmtId="0" fontId="51" fillId="0" borderId="27" xfId="115" applyFont="1" applyBorder="1" applyAlignment="1">
      <alignment vertical="center" wrapText="1"/>
    </xf>
    <xf numFmtId="0" fontId="51" fillId="0" borderId="26" xfId="115" applyFont="1" applyBorder="1" applyAlignment="1">
      <alignment vertical="center" wrapText="1"/>
    </xf>
    <xf numFmtId="44" fontId="51" fillId="0" borderId="31" xfId="116" applyFont="1" applyFill="1" applyBorder="1" applyAlignment="1">
      <alignment vertical="center"/>
    </xf>
    <xf numFmtId="0" fontId="51" fillId="0" borderId="26" xfId="115" applyFont="1" applyBorder="1" applyAlignment="1">
      <alignment vertical="center"/>
    </xf>
    <xf numFmtId="172" fontId="51" fillId="0" borderId="26" xfId="115" applyNumberFormat="1" applyFont="1" applyBorder="1" applyAlignment="1">
      <alignment horizontal="center" vertical="center"/>
    </xf>
    <xf numFmtId="44" fontId="51" fillId="0" borderId="31" xfId="116" applyFont="1" applyBorder="1" applyAlignment="1">
      <alignment vertical="center"/>
    </xf>
    <xf numFmtId="0" fontId="51" fillId="0" borderId="22" xfId="115" applyFont="1" applyBorder="1" applyAlignment="1">
      <alignment vertical="center" wrapText="1"/>
    </xf>
    <xf numFmtId="0" fontId="51" fillId="0" borderId="23" xfId="115" applyFont="1" applyBorder="1" applyAlignment="1">
      <alignment vertical="center" wrapText="1"/>
    </xf>
    <xf numFmtId="44" fontId="51" fillId="0" borderId="24" xfId="116" applyFont="1" applyBorder="1" applyAlignment="1">
      <alignment vertical="center"/>
    </xf>
    <xf numFmtId="0" fontId="51" fillId="0" borderId="23" xfId="115" applyFont="1" applyBorder="1" applyAlignment="1">
      <alignment horizontal="center" vertical="center" wrapText="1"/>
    </xf>
    <xf numFmtId="0" fontId="51" fillId="0" borderId="23" xfId="115" applyFont="1" applyBorder="1" applyAlignment="1">
      <alignment horizontal="justify" vertical="center" wrapText="1"/>
    </xf>
    <xf numFmtId="44" fontId="51" fillId="5" borderId="24" xfId="116" applyFont="1" applyFill="1" applyBorder="1" applyAlignment="1">
      <alignment vertical="center"/>
    </xf>
    <xf numFmtId="0" fontId="51" fillId="0" borderId="23" xfId="115" applyFont="1" applyBorder="1" applyAlignment="1">
      <alignment horizontal="center" vertical="center"/>
    </xf>
    <xf numFmtId="0" fontId="51" fillId="0" borderId="29" xfId="115" applyFont="1" applyBorder="1" applyAlignment="1">
      <alignment vertical="center" wrapText="1"/>
    </xf>
    <xf numFmtId="44" fontId="52" fillId="0" borderId="28" xfId="116" applyFont="1" applyFill="1" applyBorder="1" applyAlignment="1">
      <alignment vertical="center" wrapText="1"/>
    </xf>
    <xf numFmtId="0" fontId="51" fillId="0" borderId="24" xfId="115" applyFont="1" applyBorder="1" applyAlignment="1">
      <alignment horizontal="center" vertical="center" wrapText="1"/>
    </xf>
    <xf numFmtId="44" fontId="51" fillId="0" borderId="24" xfId="116" applyFont="1" applyFill="1" applyBorder="1" applyAlignment="1">
      <alignment vertical="center"/>
    </xf>
    <xf numFmtId="0" fontId="51" fillId="0" borderId="25" xfId="115" applyFont="1" applyBorder="1" applyAlignment="1">
      <alignment horizontal="center" vertical="center" wrapText="1"/>
    </xf>
    <xf numFmtId="0" fontId="51" fillId="0" borderId="23" xfId="115" applyFont="1" applyBorder="1" applyAlignment="1">
      <alignment horizontal="justify" vertical="center"/>
    </xf>
    <xf numFmtId="0" fontId="51" fillId="0" borderId="23" xfId="115" applyFont="1" applyFill="1" applyBorder="1" applyAlignment="1">
      <alignment horizontal="center" vertical="center" wrapText="1"/>
    </xf>
    <xf numFmtId="0" fontId="51" fillId="0" borderId="23" xfId="115" applyFont="1" applyFill="1" applyBorder="1" applyAlignment="1">
      <alignment vertical="center" wrapText="1"/>
    </xf>
    <xf numFmtId="0" fontId="51" fillId="0" borderId="22" xfId="115" applyFont="1" applyFill="1" applyBorder="1" applyAlignment="1">
      <alignment vertical="center" wrapText="1"/>
    </xf>
    <xf numFmtId="44" fontId="51" fillId="0" borderId="30" xfId="116" applyFont="1" applyFill="1" applyBorder="1" applyAlignment="1">
      <alignment vertical="center"/>
    </xf>
    <xf numFmtId="0" fontId="51" fillId="0" borderId="24" xfId="115" applyFont="1" applyFill="1" applyBorder="1" applyAlignment="1">
      <alignment horizontal="center" vertical="center" wrapText="1"/>
    </xf>
    <xf numFmtId="44" fontId="52" fillId="0" borderId="30" xfId="116" applyFont="1" applyFill="1" applyBorder="1" applyAlignment="1">
      <alignment vertical="center" wrapText="1"/>
    </xf>
    <xf numFmtId="172" fontId="51" fillId="0" borderId="27" xfId="115" applyNumberFormat="1" applyFont="1" applyFill="1" applyBorder="1" applyAlignment="1">
      <alignment horizontal="center" vertical="center"/>
    </xf>
    <xf numFmtId="44" fontId="51" fillId="0" borderId="28" xfId="116" applyFont="1" applyFill="1" applyBorder="1" applyAlignment="1">
      <alignment vertical="center"/>
    </xf>
    <xf numFmtId="0" fontId="51" fillId="0" borderId="27" xfId="115" applyFont="1" applyFill="1" applyBorder="1" applyAlignment="1">
      <alignment horizontal="center" vertical="center" wrapText="1"/>
    </xf>
    <xf numFmtId="0" fontId="51" fillId="0" borderId="27" xfId="115" applyFont="1" applyFill="1" applyBorder="1" applyAlignment="1">
      <alignment vertical="center" wrapText="1"/>
    </xf>
    <xf numFmtId="0" fontId="51" fillId="0" borderId="26" xfId="115" applyFont="1" applyFill="1" applyBorder="1" applyAlignment="1">
      <alignment vertical="center" wrapText="1"/>
    </xf>
    <xf numFmtId="172" fontId="51" fillId="0" borderId="21" xfId="115" applyNumberFormat="1" applyFont="1" applyBorder="1" applyAlignment="1">
      <alignment horizontal="center" vertical="center"/>
    </xf>
    <xf numFmtId="172" fontId="51" fillId="0" borderId="18" xfId="115" applyNumberFormat="1" applyFont="1" applyBorder="1" applyAlignment="1">
      <alignment horizontal="center" vertical="center"/>
    </xf>
    <xf numFmtId="0" fontId="51" fillId="0" borderId="18" xfId="115" applyFont="1" applyBorder="1" applyAlignment="1">
      <alignment horizontal="center" vertical="center" wrapText="1"/>
    </xf>
    <xf numFmtId="172" fontId="51" fillId="0" borderId="18" xfId="115" applyNumberFormat="1" applyFont="1" applyFill="1" applyBorder="1" applyAlignment="1">
      <alignment horizontal="center" vertical="center"/>
    </xf>
    <xf numFmtId="172" fontId="51" fillId="0" borderId="17" xfId="115" applyNumberFormat="1" applyFont="1" applyFill="1" applyBorder="1" applyAlignment="1">
      <alignment horizontal="center" vertical="center"/>
    </xf>
    <xf numFmtId="0" fontId="51" fillId="0" borderId="18" xfId="115" applyFont="1" applyBorder="1" applyAlignment="1">
      <alignment horizontal="center" vertical="center"/>
    </xf>
    <xf numFmtId="0" fontId="51" fillId="0" borderId="18" xfId="115" applyFont="1" applyBorder="1" applyAlignment="1">
      <alignment vertical="center" wrapText="1"/>
    </xf>
    <xf numFmtId="0" fontId="51" fillId="0" borderId="17" xfId="115" applyFont="1" applyBorder="1" applyAlignment="1">
      <alignment vertical="center" wrapText="1"/>
    </xf>
    <xf numFmtId="44" fontId="51" fillId="0" borderId="19" xfId="116" applyFont="1" applyFill="1" applyBorder="1" applyAlignment="1">
      <alignment vertical="center"/>
    </xf>
    <xf numFmtId="0" fontId="51" fillId="0" borderId="18" xfId="115" applyFont="1" applyFill="1" applyBorder="1" applyAlignment="1">
      <alignment horizontal="center" vertical="center" wrapText="1"/>
    </xf>
    <xf numFmtId="0" fontId="51" fillId="0" borderId="18" xfId="115" applyFont="1" applyFill="1" applyBorder="1" applyAlignment="1">
      <alignment vertical="center" wrapText="1"/>
    </xf>
    <xf numFmtId="0" fontId="51" fillId="0" borderId="17" xfId="115" applyFont="1" applyFill="1" applyBorder="1" applyAlignment="1">
      <alignment vertical="center" wrapText="1"/>
    </xf>
    <xf numFmtId="0" fontId="50" fillId="8" borderId="16" xfId="117" applyFont="1" applyBorder="1" applyAlignment="1" applyProtection="1">
      <alignment horizontal="center" vertical="center" wrapText="1"/>
      <protection locked="0"/>
    </xf>
    <xf numFmtId="0" fontId="50" fillId="8" borderId="15" xfId="117" applyFont="1" applyBorder="1" applyAlignment="1" applyProtection="1">
      <alignment horizontal="center" vertical="center" wrapText="1"/>
    </xf>
    <xf numFmtId="0" fontId="50" fillId="8" borderId="15" xfId="117" applyFont="1" applyBorder="1" applyAlignment="1" applyProtection="1">
      <alignment horizontal="center" vertical="center" wrapText="1"/>
      <protection locked="0"/>
    </xf>
    <xf numFmtId="0" fontId="50" fillId="8" borderId="14" xfId="117" applyFont="1" applyBorder="1" applyAlignment="1" applyProtection="1">
      <alignment horizontal="center" vertical="center" wrapText="1"/>
    </xf>
    <xf numFmtId="0" fontId="50" fillId="8" borderId="9" xfId="117" applyFont="1" applyBorder="1" applyAlignment="1" applyProtection="1">
      <alignment horizontal="center" vertical="center" wrapText="1"/>
    </xf>
    <xf numFmtId="0" fontId="50" fillId="8" borderId="9" xfId="117" applyFont="1" applyBorder="1" applyAlignment="1" applyProtection="1">
      <alignment horizontal="center" vertical="center" wrapText="1"/>
      <protection locked="0"/>
    </xf>
    <xf numFmtId="0" fontId="50" fillId="8" borderId="8" xfId="117" applyFont="1" applyBorder="1" applyAlignment="1" applyProtection="1">
      <alignment horizontal="center" vertical="center" wrapText="1"/>
    </xf>
    <xf numFmtId="0" fontId="50" fillId="8" borderId="8" xfId="117" applyFont="1" applyBorder="1" applyAlignment="1" applyProtection="1">
      <alignment horizontal="center" vertical="center" wrapText="1"/>
      <protection locked="0"/>
    </xf>
    <xf numFmtId="0" fontId="42" fillId="0" borderId="0" xfId="115" applyFont="1" applyAlignment="1">
      <alignment vertical="center"/>
    </xf>
    <xf numFmtId="0" fontId="42" fillId="0" borderId="0" xfId="115" applyFont="1" applyAlignment="1">
      <alignment vertical="center" wrapText="1"/>
    </xf>
    <xf numFmtId="43" fontId="20" fillId="9" borderId="6" xfId="108" applyFont="1" applyFill="1" applyBorder="1" applyAlignment="1">
      <alignment horizontal="center"/>
    </xf>
    <xf numFmtId="0" fontId="20" fillId="0" borderId="6" xfId="102" applyFont="1" applyBorder="1" applyAlignment="1">
      <alignment horizontal="center"/>
    </xf>
    <xf numFmtId="14" fontId="20" fillId="0" borderId="6" xfId="102" applyNumberFormat="1" applyFont="1" applyBorder="1" applyAlignment="1">
      <alignment horizontal="center"/>
    </xf>
    <xf numFmtId="0" fontId="20" fillId="0" borderId="0" xfId="102" applyFont="1"/>
    <xf numFmtId="43" fontId="20" fillId="11" borderId="6" xfId="108" applyFont="1" applyFill="1" applyBorder="1" applyAlignment="1">
      <alignment horizontal="center"/>
    </xf>
    <xf numFmtId="43" fontId="20" fillId="0" borderId="6" xfId="108" applyFont="1" applyBorder="1" applyAlignment="1">
      <alignment horizontal="center"/>
    </xf>
    <xf numFmtId="14" fontId="20" fillId="0" borderId="48" xfId="102" applyNumberFormat="1" applyFont="1" applyBorder="1" applyAlignment="1">
      <alignment horizontal="center"/>
    </xf>
    <xf numFmtId="43" fontId="20" fillId="0" borderId="1" xfId="108" applyFont="1" applyBorder="1" applyAlignment="1">
      <alignment horizontal="center"/>
    </xf>
    <xf numFmtId="43" fontId="20" fillId="11" borderId="1" xfId="108" applyFont="1" applyFill="1" applyBorder="1" applyAlignment="1">
      <alignment horizontal="center"/>
    </xf>
    <xf numFmtId="14" fontId="20" fillId="0" borderId="1" xfId="102" applyNumberFormat="1" applyFont="1" applyBorder="1" applyAlignment="1">
      <alignment horizontal="center"/>
    </xf>
    <xf numFmtId="14" fontId="20" fillId="0" borderId="51" xfId="102" applyNumberFormat="1" applyFont="1" applyBorder="1" applyAlignment="1">
      <alignment horizontal="center"/>
    </xf>
    <xf numFmtId="43" fontId="20" fillId="0" borderId="5" xfId="108" applyFont="1" applyBorder="1" applyAlignment="1">
      <alignment horizontal="center"/>
    </xf>
    <xf numFmtId="43" fontId="20" fillId="11" borderId="5" xfId="108" applyFont="1" applyFill="1" applyBorder="1" applyAlignment="1">
      <alignment horizontal="center"/>
    </xf>
    <xf numFmtId="14" fontId="20" fillId="0" borderId="5" xfId="102" applyNumberFormat="1" applyFont="1" applyBorder="1" applyAlignment="1">
      <alignment horizontal="center"/>
    </xf>
    <xf numFmtId="43" fontId="20" fillId="0" borderId="55" xfId="108" applyFont="1" applyBorder="1" applyAlignment="1">
      <alignment horizontal="center"/>
    </xf>
    <xf numFmtId="43" fontId="20" fillId="0" borderId="50" xfId="108" applyFont="1" applyFill="1" applyBorder="1" applyAlignment="1">
      <alignment horizontal="center"/>
    </xf>
    <xf numFmtId="43" fontId="20" fillId="0" borderId="0" xfId="108" applyFont="1" applyAlignment="1">
      <alignment horizontal="center"/>
    </xf>
    <xf numFmtId="0" fontId="20" fillId="0" borderId="0" xfId="115"/>
    <xf numFmtId="17" fontId="20" fillId="0" borderId="51" xfId="115" quotePrefix="1" applyNumberFormat="1" applyBorder="1" applyAlignment="1">
      <alignment horizontal="center" vertical="center"/>
    </xf>
    <xf numFmtId="0" fontId="20" fillId="0" borderId="1" xfId="115" applyBorder="1" applyAlignment="1">
      <alignment horizontal="center" vertical="center"/>
    </xf>
    <xf numFmtId="0" fontId="20" fillId="0" borderId="1" xfId="115" applyFont="1" applyBorder="1" applyAlignment="1">
      <alignment horizontal="center" vertical="center" wrapText="1" readingOrder="1"/>
    </xf>
    <xf numFmtId="0" fontId="20" fillId="0" borderId="55" xfId="115" applyBorder="1" applyAlignment="1">
      <alignment horizontal="center" vertical="center"/>
    </xf>
    <xf numFmtId="0" fontId="20" fillId="0" borderId="1" xfId="115" applyBorder="1" applyAlignment="1">
      <alignment vertical="center" wrapText="1"/>
    </xf>
    <xf numFmtId="0" fontId="20" fillId="0" borderId="51" xfId="115" applyBorder="1" applyAlignment="1">
      <alignment horizontal="center" vertical="center"/>
    </xf>
    <xf numFmtId="0" fontId="20" fillId="0" borderId="1" xfId="115" applyFill="1" applyBorder="1" applyAlignment="1">
      <alignment vertical="center" wrapText="1"/>
    </xf>
    <xf numFmtId="0" fontId="0" fillId="0" borderId="1" xfId="116" applyNumberFormat="1" applyFont="1" applyBorder="1" applyAlignment="1">
      <alignment vertical="center" wrapText="1"/>
    </xf>
    <xf numFmtId="17" fontId="20" fillId="0" borderId="56" xfId="115" applyNumberFormat="1" applyBorder="1" applyAlignment="1">
      <alignment horizontal="center" vertical="center"/>
    </xf>
    <xf numFmtId="0" fontId="20" fillId="0" borderId="55" xfId="115" applyFont="1" applyBorder="1" applyAlignment="1">
      <alignment horizontal="center" vertical="center" wrapText="1" readingOrder="1"/>
    </xf>
    <xf numFmtId="181" fontId="76" fillId="9" borderId="55" xfId="46" applyNumberFormat="1" applyFont="1" applyFill="1" applyBorder="1" applyAlignment="1" applyProtection="1">
      <alignment horizontal="right" vertical="center"/>
      <protection locked="0"/>
    </xf>
    <xf numFmtId="0" fontId="20" fillId="0" borderId="55" xfId="115" applyFont="1" applyBorder="1" applyAlignment="1">
      <alignment horizontal="left" vertical="center" wrapText="1" readingOrder="1"/>
    </xf>
    <xf numFmtId="0" fontId="20" fillId="0" borderId="50" xfId="115" applyFill="1" applyBorder="1" applyAlignment="1">
      <alignment horizontal="center" vertical="center" wrapText="1"/>
    </xf>
    <xf numFmtId="181" fontId="76" fillId="9" borderId="50" xfId="46" applyNumberFormat="1" applyFont="1" applyFill="1" applyBorder="1" applyAlignment="1" applyProtection="1">
      <alignment horizontal="right" vertical="center"/>
      <protection locked="0"/>
    </xf>
    <xf numFmtId="0" fontId="20" fillId="0" borderId="1" xfId="115" applyFont="1" applyBorder="1" applyAlignment="1">
      <alignment horizontal="left" vertical="center" wrapText="1" readingOrder="1"/>
    </xf>
    <xf numFmtId="17" fontId="20" fillId="0" borderId="51" xfId="115" applyNumberFormat="1" applyBorder="1" applyAlignment="1">
      <alignment horizontal="center" vertical="center"/>
    </xf>
    <xf numFmtId="181" fontId="76" fillId="9" borderId="1" xfId="46" applyNumberFormat="1" applyFont="1" applyFill="1" applyBorder="1" applyAlignment="1" applyProtection="1">
      <alignment horizontal="right" vertical="center"/>
      <protection locked="0"/>
    </xf>
    <xf numFmtId="0" fontId="56" fillId="0" borderId="1" xfId="115" applyFont="1" applyBorder="1" applyAlignment="1">
      <alignment horizontal="left" vertical="center" wrapText="1" readingOrder="1"/>
    </xf>
    <xf numFmtId="0" fontId="20" fillId="0" borderId="57" xfId="115" applyFont="1" applyBorder="1" applyAlignment="1">
      <alignment horizontal="left" vertical="center" wrapText="1" indent="1" readingOrder="1"/>
    </xf>
    <xf numFmtId="0" fontId="20" fillId="0" borderId="1" xfId="115" applyBorder="1" applyAlignment="1">
      <alignment horizontal="center" vertical="center" wrapText="1"/>
    </xf>
    <xf numFmtId="0" fontId="20" fillId="0" borderId="63" xfId="115" applyBorder="1" applyAlignment="1">
      <alignment horizontal="left" vertical="center" wrapText="1" indent="1"/>
    </xf>
    <xf numFmtId="0" fontId="20" fillId="0" borderId="48" xfId="115" applyBorder="1"/>
    <xf numFmtId="0" fontId="20" fillId="0" borderId="6" xfId="115" applyBorder="1"/>
    <xf numFmtId="181" fontId="77" fillId="9" borderId="1" xfId="46" applyNumberFormat="1" applyFont="1" applyFill="1" applyBorder="1" applyAlignment="1" applyProtection="1">
      <alignment horizontal="right" vertical="center"/>
      <protection locked="0"/>
    </xf>
    <xf numFmtId="0" fontId="47" fillId="0" borderId="57" xfId="115" applyFont="1" applyBorder="1" applyAlignment="1">
      <alignment horizontal="left" vertical="center" wrapText="1" readingOrder="1"/>
    </xf>
    <xf numFmtId="0" fontId="54" fillId="8" borderId="9" xfId="117" applyFont="1" applyBorder="1" applyAlignment="1" applyProtection="1">
      <alignment horizontal="center" vertical="center" wrapText="1"/>
      <protection locked="0"/>
    </xf>
    <xf numFmtId="0" fontId="54" fillId="8" borderId="9" xfId="117" applyFont="1" applyBorder="1" applyAlignment="1" applyProtection="1">
      <alignment horizontal="center" vertical="center" wrapText="1"/>
    </xf>
    <xf numFmtId="3" fontId="0" fillId="0" borderId="0" xfId="0" applyNumberFormat="1"/>
    <xf numFmtId="0" fontId="42" fillId="0" borderId="0" xfId="0" applyFont="1" applyAlignment="1">
      <alignment vertical="center"/>
    </xf>
    <xf numFmtId="3" fontId="42" fillId="0" borderId="0" xfId="0" applyNumberFormat="1" applyFont="1" applyAlignment="1">
      <alignment vertical="center"/>
    </xf>
    <xf numFmtId="0" fontId="47" fillId="0" borderId="57" xfId="0" applyFont="1" applyBorder="1" applyAlignment="1">
      <alignment horizontal="left" vertical="center" wrapText="1" readingOrder="1"/>
    </xf>
    <xf numFmtId="0" fontId="0" fillId="0" borderId="6" xfId="0" applyBorder="1"/>
    <xf numFmtId="3" fontId="77" fillId="9" borderId="1" xfId="46" applyNumberFormat="1" applyFont="1" applyFill="1" applyBorder="1" applyAlignment="1" applyProtection="1">
      <alignment horizontal="right" vertical="center"/>
      <protection locked="0"/>
    </xf>
    <xf numFmtId="0" fontId="0" fillId="0" borderId="48" xfId="0" applyBorder="1"/>
    <xf numFmtId="0" fontId="0" fillId="0" borderId="1" xfId="0" applyFont="1" applyBorder="1" applyAlignment="1">
      <alignment horizontal="left" vertical="center" wrapText="1" readingOrder="1"/>
    </xf>
    <xf numFmtId="0" fontId="0" fillId="0" borderId="1" xfId="0" applyBorder="1" applyAlignment="1">
      <alignment horizontal="center" vertical="center"/>
    </xf>
    <xf numFmtId="3" fontId="76" fillId="9" borderId="1" xfId="46" applyNumberFormat="1" applyFont="1" applyFill="1" applyBorder="1" applyAlignment="1" applyProtection="1">
      <alignment horizontal="right" vertical="center"/>
      <protection locked="0"/>
    </xf>
    <xf numFmtId="0" fontId="0" fillId="0" borderId="1" xfId="0" applyFont="1" applyBorder="1" applyAlignment="1">
      <alignment horizontal="center" vertical="center" wrapText="1" readingOrder="1"/>
    </xf>
    <xf numFmtId="0" fontId="0" fillId="0" borderId="51" xfId="0" applyBorder="1" applyAlignment="1">
      <alignment horizontal="center" vertical="center"/>
    </xf>
    <xf numFmtId="0" fontId="0" fillId="0" borderId="63" xfId="0" applyBorder="1" applyAlignment="1">
      <alignment horizontal="left" vertical="center" wrapText="1" indent="1"/>
    </xf>
    <xf numFmtId="0" fontId="0" fillId="0" borderId="50" xfId="0" applyFill="1" applyBorder="1" applyAlignment="1">
      <alignment horizontal="center" vertical="center" wrapText="1"/>
    </xf>
    <xf numFmtId="0" fontId="0" fillId="15" borderId="1" xfId="0" applyFont="1" applyFill="1" applyBorder="1" applyAlignment="1">
      <alignment horizontal="left" vertical="center" wrapText="1" readingOrder="1"/>
    </xf>
    <xf numFmtId="0" fontId="0" fillId="15" borderId="1" xfId="0" applyFill="1" applyBorder="1" applyAlignment="1">
      <alignment horizontal="center" vertical="center"/>
    </xf>
    <xf numFmtId="3" fontId="76" fillId="15" borderId="1" xfId="46" applyNumberFormat="1" applyFont="1" applyFill="1" applyBorder="1" applyAlignment="1" applyProtection="1">
      <alignment horizontal="right" vertical="center"/>
      <protection locked="0"/>
    </xf>
    <xf numFmtId="0" fontId="68" fillId="15" borderId="1" xfId="0" applyFont="1" applyFill="1" applyBorder="1" applyAlignment="1">
      <alignment horizontal="center" vertical="center"/>
    </xf>
    <xf numFmtId="17" fontId="0" fillId="0" borderId="51" xfId="0" applyNumberFormat="1" applyBorder="1" applyAlignment="1">
      <alignment horizontal="center" vertical="center"/>
    </xf>
    <xf numFmtId="0" fontId="0" fillId="0" borderId="1" xfId="0" applyBorder="1" applyAlignment="1">
      <alignment horizontal="center" vertical="center" wrapText="1"/>
    </xf>
    <xf numFmtId="0" fontId="0" fillId="0" borderId="57" xfId="0" applyFont="1" applyBorder="1" applyAlignment="1">
      <alignment horizontal="left" vertical="center" wrapText="1" indent="1" readingOrder="1"/>
    </xf>
    <xf numFmtId="0" fontId="56" fillId="0" borderId="1" xfId="0" applyFont="1" applyBorder="1" applyAlignment="1">
      <alignment horizontal="left" vertical="center" wrapText="1" readingOrder="1"/>
    </xf>
    <xf numFmtId="3" fontId="76" fillId="9" borderId="50" xfId="46" applyNumberFormat="1" applyFont="1" applyFill="1" applyBorder="1" applyAlignment="1" applyProtection="1">
      <alignment horizontal="right" vertical="center"/>
      <protection locked="0"/>
    </xf>
    <xf numFmtId="0" fontId="0" fillId="0" borderId="55" xfId="0" applyFont="1" applyBorder="1" applyAlignment="1">
      <alignment horizontal="left" vertical="center" wrapText="1" readingOrder="1"/>
    </xf>
    <xf numFmtId="0" fontId="0" fillId="0" borderId="55" xfId="0" applyBorder="1" applyAlignment="1">
      <alignment horizontal="center" vertical="center"/>
    </xf>
    <xf numFmtId="3" fontId="76" fillId="9" borderId="55" xfId="46" applyNumberFormat="1" applyFont="1" applyFill="1" applyBorder="1" applyAlignment="1" applyProtection="1">
      <alignment horizontal="right" vertical="center"/>
      <protection locked="0"/>
    </xf>
    <xf numFmtId="0" fontId="0" fillId="0" borderId="55" xfId="0" applyFont="1" applyBorder="1" applyAlignment="1">
      <alignment horizontal="center" vertical="center" wrapText="1" readingOrder="1"/>
    </xf>
    <xf numFmtId="17" fontId="0" fillId="0" borderId="56" xfId="0" applyNumberFormat="1" applyBorder="1" applyAlignment="1">
      <alignment horizontal="center" vertical="center"/>
    </xf>
    <xf numFmtId="0" fontId="0" fillId="0" borderId="1" xfId="0" applyBorder="1" applyAlignment="1">
      <alignment vertical="center" wrapText="1"/>
    </xf>
    <xf numFmtId="3" fontId="0" fillId="0" borderId="1" xfId="0" applyNumberFormat="1" applyBorder="1" applyAlignment="1">
      <alignment vertical="center" wrapText="1"/>
    </xf>
    <xf numFmtId="0" fontId="0" fillId="16" borderId="1" xfId="0" applyFill="1" applyBorder="1" applyAlignment="1">
      <alignment horizontal="center" vertical="center" wrapText="1"/>
    </xf>
    <xf numFmtId="0" fontId="0" fillId="15" borderId="1" xfId="0" applyFill="1" applyBorder="1" applyAlignment="1">
      <alignment vertical="center" wrapText="1"/>
    </xf>
    <xf numFmtId="3" fontId="0" fillId="15" borderId="1" xfId="0" applyNumberFormat="1" applyFill="1" applyBorder="1" applyAlignment="1">
      <alignment vertical="center" wrapText="1"/>
    </xf>
    <xf numFmtId="17" fontId="0" fillId="0" borderId="51" xfId="0" quotePrefix="1" applyNumberFormat="1" applyBorder="1" applyAlignment="1">
      <alignment horizontal="center" vertical="center"/>
    </xf>
    <xf numFmtId="0" fontId="0" fillId="16" borderId="1" xfId="0" applyFill="1" applyBorder="1" applyAlignment="1">
      <alignment vertical="center" wrapText="1"/>
    </xf>
    <xf numFmtId="0" fontId="0" fillId="16" borderId="1" xfId="0" applyFill="1" applyBorder="1" applyAlignment="1">
      <alignment horizontal="center" vertical="center"/>
    </xf>
    <xf numFmtId="3" fontId="0" fillId="16" borderId="1" xfId="116" applyNumberFormat="1" applyFont="1" applyFill="1" applyBorder="1" applyAlignment="1">
      <alignment vertical="center" wrapText="1"/>
    </xf>
    <xf numFmtId="0" fontId="0" fillId="16" borderId="51" xfId="0" applyFill="1" applyBorder="1" applyAlignment="1">
      <alignment horizontal="center" vertical="center"/>
    </xf>
    <xf numFmtId="0" fontId="0" fillId="0" borderId="1" xfId="0" applyFill="1" applyBorder="1" applyAlignment="1">
      <alignment vertical="center" wrapText="1"/>
    </xf>
    <xf numFmtId="0" fontId="68" fillId="16" borderId="1" xfId="0" applyFont="1" applyFill="1" applyBorder="1" applyAlignment="1">
      <alignment vertical="center" wrapText="1"/>
    </xf>
    <xf numFmtId="0" fontId="68" fillId="16" borderId="1" xfId="0" applyFont="1" applyFill="1" applyBorder="1" applyAlignment="1">
      <alignment horizontal="center" vertical="center"/>
    </xf>
    <xf numFmtId="3" fontId="68" fillId="16" borderId="1" xfId="0" applyNumberFormat="1" applyFont="1" applyFill="1" applyBorder="1" applyAlignment="1">
      <alignment vertical="center" wrapText="1"/>
    </xf>
    <xf numFmtId="0" fontId="0" fillId="16" borderId="55" xfId="0" applyFill="1" applyBorder="1" applyAlignment="1">
      <alignment horizontal="center" vertical="center"/>
    </xf>
    <xf numFmtId="0" fontId="0" fillId="16" borderId="1" xfId="0" applyFont="1" applyFill="1" applyBorder="1" applyAlignment="1">
      <alignment horizontal="center" vertical="center" wrapText="1" readingOrder="1"/>
    </xf>
    <xf numFmtId="0" fontId="68" fillId="0" borderId="1" xfId="0" applyFont="1" applyBorder="1" applyAlignment="1">
      <alignment vertical="center" wrapText="1"/>
    </xf>
    <xf numFmtId="0" fontId="68" fillId="0" borderId="1" xfId="0" applyFont="1" applyBorder="1" applyAlignment="1">
      <alignment horizontal="center" vertical="center"/>
    </xf>
    <xf numFmtId="3" fontId="68" fillId="0" borderId="1" xfId="0" applyNumberFormat="1" applyFont="1" applyBorder="1" applyAlignment="1">
      <alignment vertical="center" wrapText="1"/>
    </xf>
    <xf numFmtId="0" fontId="68" fillId="16" borderId="1" xfId="0" applyFont="1" applyFill="1" applyBorder="1" applyAlignment="1">
      <alignment horizontal="center" vertical="center" wrapText="1"/>
    </xf>
    <xf numFmtId="3" fontId="0" fillId="9" borderId="1" xfId="0" applyNumberFormat="1" applyFill="1" applyBorder="1" applyAlignment="1">
      <alignment vertical="center" wrapText="1"/>
    </xf>
    <xf numFmtId="0" fontId="70" fillId="0" borderId="1" xfId="102" applyFont="1" applyBorder="1" applyAlignment="1">
      <alignment horizontal="center" vertical="center" wrapText="1"/>
    </xf>
    <xf numFmtId="0" fontId="68" fillId="0" borderId="1" xfId="102" applyFont="1" applyBorder="1" applyAlignment="1">
      <alignment horizontal="center" vertical="center" wrapText="1"/>
    </xf>
    <xf numFmtId="174" fontId="26" fillId="0" borderId="6" xfId="102" applyNumberFormat="1" applyBorder="1" applyAlignment="1">
      <alignment horizontal="center" vertical="center" wrapText="1"/>
    </xf>
    <xf numFmtId="0" fontId="26" fillId="0" borderId="6" xfId="102" applyBorder="1" applyAlignment="1">
      <alignment horizontal="center" vertical="center"/>
    </xf>
    <xf numFmtId="17" fontId="26" fillId="0" borderId="6" xfId="102" applyNumberFormat="1" applyBorder="1" applyAlignment="1">
      <alignment horizontal="center" vertical="center"/>
    </xf>
    <xf numFmtId="0" fontId="26" fillId="0" borderId="48" xfId="102" applyBorder="1" applyAlignment="1">
      <alignment horizontal="center" vertical="center" wrapText="1"/>
    </xf>
    <xf numFmtId="0" fontId="26" fillId="0" borderId="53" xfId="102" applyBorder="1" applyAlignment="1">
      <alignment horizontal="center" vertical="center" wrapText="1"/>
    </xf>
    <xf numFmtId="3" fontId="26" fillId="0" borderId="1" xfId="102" applyNumberFormat="1" applyBorder="1" applyAlignment="1">
      <alignment horizontal="center"/>
    </xf>
    <xf numFmtId="0" fontId="26" fillId="17" borderId="48" xfId="102" applyFill="1" applyBorder="1" applyAlignment="1">
      <alignment horizontal="center" vertical="center" wrapText="1"/>
    </xf>
    <xf numFmtId="3" fontId="26" fillId="17" borderId="1" xfId="102" applyNumberFormat="1" applyFill="1" applyBorder="1" applyAlignment="1">
      <alignment horizontal="center"/>
    </xf>
    <xf numFmtId="44" fontId="51" fillId="17" borderId="31" xfId="116" applyFont="1" applyFill="1" applyBorder="1" applyAlignment="1">
      <alignment vertical="center"/>
    </xf>
    <xf numFmtId="0" fontId="51" fillId="17" borderId="27" xfId="115" applyFont="1" applyFill="1" applyBorder="1" applyAlignment="1">
      <alignment horizontal="center" vertical="center" wrapText="1"/>
    </xf>
    <xf numFmtId="0" fontId="51" fillId="17" borderId="27" xfId="115" applyFont="1" applyFill="1" applyBorder="1" applyAlignment="1">
      <alignment vertical="center" wrapText="1"/>
    </xf>
    <xf numFmtId="0" fontId="51" fillId="17" borderId="26" xfId="115" applyFont="1" applyFill="1" applyBorder="1" applyAlignment="1">
      <alignment vertical="center" wrapText="1"/>
    </xf>
    <xf numFmtId="172" fontId="51" fillId="0" borderId="30" xfId="115" applyNumberFormat="1" applyFont="1" applyBorder="1" applyAlignment="1">
      <alignment horizontal="center" vertical="center"/>
    </xf>
    <xf numFmtId="172" fontId="51" fillId="0" borderId="23" xfId="115" applyNumberFormat="1" applyFont="1" applyBorder="1" applyAlignment="1">
      <alignment horizontal="center" vertical="center"/>
    </xf>
    <xf numFmtId="172" fontId="51" fillId="0" borderId="23" xfId="115" applyNumberFormat="1" applyFont="1" applyFill="1" applyBorder="1" applyAlignment="1">
      <alignment horizontal="center" vertical="center"/>
    </xf>
    <xf numFmtId="172" fontId="51" fillId="0" borderId="22" xfId="115" applyNumberFormat="1" applyFont="1" applyFill="1" applyBorder="1" applyAlignment="1">
      <alignment horizontal="center" vertical="center"/>
    </xf>
    <xf numFmtId="44" fontId="51" fillId="17" borderId="24" xfId="116" applyFont="1" applyFill="1" applyBorder="1" applyAlignment="1">
      <alignment vertical="center"/>
    </xf>
    <xf numFmtId="0" fontId="51" fillId="17" borderId="23" xfId="115" applyFont="1" applyFill="1" applyBorder="1" applyAlignment="1">
      <alignment horizontal="center" vertical="center" wrapText="1"/>
    </xf>
    <xf numFmtId="0" fontId="51" fillId="17" borderId="23" xfId="115" applyFont="1" applyFill="1" applyBorder="1" applyAlignment="1">
      <alignment vertical="center" wrapText="1"/>
    </xf>
    <xf numFmtId="0" fontId="51" fillId="17" borderId="22" xfId="115" applyFont="1" applyFill="1" applyBorder="1" applyAlignment="1">
      <alignment vertical="center" wrapText="1"/>
    </xf>
    <xf numFmtId="44" fontId="51" fillId="17" borderId="19" xfId="116" applyFont="1" applyFill="1" applyBorder="1" applyAlignment="1">
      <alignment vertical="center"/>
    </xf>
    <xf numFmtId="0" fontId="51" fillId="17" borderId="18" xfId="115" applyFont="1" applyFill="1" applyBorder="1" applyAlignment="1">
      <alignment horizontal="center" vertical="center" wrapText="1"/>
    </xf>
    <xf numFmtId="0" fontId="51" fillId="17" borderId="18" xfId="115" applyFont="1" applyFill="1" applyBorder="1" applyAlignment="1">
      <alignment vertical="center" wrapText="1"/>
    </xf>
    <xf numFmtId="0" fontId="51" fillId="17" borderId="17" xfId="115" applyFont="1" applyFill="1" applyBorder="1" applyAlignment="1">
      <alignment vertical="center" wrapText="1"/>
    </xf>
    <xf numFmtId="0" fontId="20" fillId="0" borderId="0" xfId="118"/>
    <xf numFmtId="0" fontId="20" fillId="0" borderId="1" xfId="118" applyBorder="1"/>
    <xf numFmtId="0" fontId="20" fillId="0" borderId="1" xfId="118" applyBorder="1" applyAlignment="1">
      <alignment vertical="center"/>
    </xf>
    <xf numFmtId="0" fontId="42" fillId="0" borderId="0" xfId="118" applyFont="1" applyAlignment="1">
      <alignment vertical="center"/>
    </xf>
    <xf numFmtId="0" fontId="73" fillId="4" borderId="47" xfId="109" applyFont="1" applyFill="1" applyBorder="1" applyAlignment="1">
      <alignment horizontal="center" vertical="center"/>
    </xf>
    <xf numFmtId="179" fontId="72" fillId="4" borderId="47" xfId="112" applyNumberFormat="1" applyFont="1" applyFill="1" applyBorder="1" applyAlignment="1">
      <alignment vertical="center"/>
    </xf>
    <xf numFmtId="0" fontId="42" fillId="0" borderId="0" xfId="109" applyFont="1" applyAlignment="1">
      <alignment horizontal="center" vertical="center"/>
    </xf>
    <xf numFmtId="0" fontId="21" fillId="0" borderId="6" xfId="109" applyBorder="1" applyAlignment="1">
      <alignment horizontal="center"/>
    </xf>
    <xf numFmtId="0" fontId="21" fillId="0" borderId="0" xfId="109" applyAlignment="1">
      <alignment horizontal="center"/>
    </xf>
    <xf numFmtId="3" fontId="21" fillId="0" borderId="6" xfId="109" applyNumberFormat="1" applyFill="1" applyBorder="1"/>
    <xf numFmtId="0" fontId="20" fillId="0" borderId="1" xfId="118" applyBorder="1" applyAlignment="1">
      <alignment vertical="center" wrapText="1"/>
    </xf>
    <xf numFmtId="0" fontId="54" fillId="8" borderId="9" xfId="119" applyFont="1" applyBorder="1" applyAlignment="1" applyProtection="1">
      <alignment horizontal="center" vertical="center" wrapText="1"/>
      <protection locked="0"/>
    </xf>
    <xf numFmtId="0" fontId="54" fillId="8" borderId="9" xfId="119" applyFont="1" applyBorder="1" applyAlignment="1" applyProtection="1">
      <alignment horizontal="center" vertical="center" wrapText="1"/>
    </xf>
    <xf numFmtId="0" fontId="20" fillId="0" borderId="0" xfId="121"/>
    <xf numFmtId="0" fontId="20" fillId="0" borderId="0" xfId="121" applyAlignment="1">
      <alignment vertical="center"/>
    </xf>
    <xf numFmtId="177" fontId="20" fillId="0" borderId="0" xfId="108" applyNumberFormat="1" applyFont="1"/>
    <xf numFmtId="43" fontId="20" fillId="0" borderId="0" xfId="121" applyNumberFormat="1"/>
    <xf numFmtId="165" fontId="20" fillId="0" borderId="0" xfId="121" applyNumberFormat="1"/>
    <xf numFmtId="0" fontId="20" fillId="15" borderId="1" xfId="121" applyFill="1" applyBorder="1"/>
    <xf numFmtId="0" fontId="79" fillId="15" borderId="1" xfId="122" applyFont="1" applyFill="1" applyBorder="1" applyAlignment="1" applyProtection="1">
      <alignment horizontal="center" vertical="center" wrapText="1"/>
      <protection locked="0"/>
    </xf>
    <xf numFmtId="0" fontId="56" fillId="15" borderId="1" xfId="121" applyFont="1" applyFill="1" applyBorder="1" applyAlignment="1">
      <alignment horizontal="center" vertical="center" wrapText="1"/>
    </xf>
    <xf numFmtId="0" fontId="54" fillId="15" borderId="1" xfId="122" applyFont="1" applyFill="1" applyBorder="1" applyAlignment="1" applyProtection="1">
      <alignment horizontal="center" vertical="center" wrapText="1"/>
    </xf>
    <xf numFmtId="0" fontId="54" fillId="15" borderId="1" xfId="122" applyFont="1" applyFill="1" applyBorder="1" applyAlignment="1" applyProtection="1">
      <alignment horizontal="center" vertical="center" wrapText="1"/>
      <protection locked="0"/>
    </xf>
    <xf numFmtId="0" fontId="20" fillId="15" borderId="1" xfId="121" applyFont="1" applyFill="1" applyBorder="1" applyAlignment="1">
      <alignment horizontal="center" vertical="center"/>
    </xf>
    <xf numFmtId="177" fontId="20" fillId="15" borderId="1" xfId="108" applyNumberFormat="1" applyFont="1" applyFill="1" applyBorder="1"/>
    <xf numFmtId="0" fontId="59" fillId="15" borderId="1" xfId="122" applyFont="1" applyFill="1" applyBorder="1" applyAlignment="1" applyProtection="1">
      <alignment horizontal="center" vertical="center" wrapText="1"/>
    </xf>
    <xf numFmtId="0" fontId="20" fillId="15" borderId="1" xfId="121" applyFont="1" applyFill="1" applyBorder="1" applyAlignment="1">
      <alignment wrapText="1"/>
    </xf>
    <xf numFmtId="0" fontId="59" fillId="15" borderId="1" xfId="121" applyFont="1" applyFill="1" applyBorder="1" applyAlignment="1">
      <alignment horizontal="left" vertical="top" wrapText="1"/>
    </xf>
    <xf numFmtId="165" fontId="59" fillId="15" borderId="1" xfId="123" applyFont="1" applyFill="1" applyBorder="1" applyAlignment="1">
      <alignment horizontal="center" vertical="center" wrapText="1"/>
    </xf>
    <xf numFmtId="0" fontId="61" fillId="15" borderId="1" xfId="121" applyNumberFormat="1" applyFont="1" applyFill="1" applyBorder="1" applyAlignment="1">
      <alignment horizontal="justify" vertical="center" wrapText="1" readingOrder="1"/>
    </xf>
    <xf numFmtId="17" fontId="54" fillId="15" borderId="1" xfId="122" applyNumberFormat="1" applyFont="1" applyFill="1" applyBorder="1" applyAlignment="1" applyProtection="1">
      <alignment horizontal="center" vertical="center" wrapText="1"/>
    </xf>
    <xf numFmtId="43" fontId="54" fillId="15" borderId="1" xfId="108" applyFont="1" applyFill="1" applyBorder="1" applyAlignment="1" applyProtection="1">
      <alignment vertical="center" wrapText="1"/>
      <protection locked="0"/>
    </xf>
    <xf numFmtId="17" fontId="79" fillId="15" borderId="1" xfId="122" applyNumberFormat="1" applyFont="1" applyFill="1" applyBorder="1" applyAlignment="1" applyProtection="1">
      <alignment horizontal="center" vertical="center" wrapText="1"/>
      <protection locked="0"/>
    </xf>
    <xf numFmtId="0" fontId="79" fillId="15" borderId="1" xfId="122" applyFont="1" applyFill="1" applyBorder="1" applyAlignment="1" applyProtection="1">
      <alignment horizontal="center" vertical="center" wrapText="1"/>
    </xf>
    <xf numFmtId="3" fontId="40" fillId="15" borderId="1" xfId="122" applyNumberFormat="1" applyFont="1" applyFill="1" applyBorder="1" applyAlignment="1" applyProtection="1">
      <alignment horizontal="center" vertical="center" wrapText="1"/>
      <protection locked="0"/>
    </xf>
    <xf numFmtId="3" fontId="40" fillId="15" borderId="1" xfId="122" applyNumberFormat="1" applyFont="1" applyFill="1" applyBorder="1" applyAlignment="1" applyProtection="1">
      <alignment vertical="center" wrapText="1"/>
      <protection locked="0"/>
    </xf>
    <xf numFmtId="0" fontId="59" fillId="15" borderId="1" xfId="121" applyFont="1" applyFill="1" applyBorder="1" applyAlignment="1">
      <alignment vertical="top" wrapText="1"/>
    </xf>
    <xf numFmtId="17" fontId="54" fillId="18" borderId="50" xfId="122" applyNumberFormat="1" applyFont="1" applyFill="1" applyBorder="1" applyAlignment="1" applyProtection="1">
      <alignment horizontal="center" vertical="center" wrapText="1"/>
    </xf>
    <xf numFmtId="0" fontId="54" fillId="18" borderId="50" xfId="122" applyFont="1" applyFill="1" applyBorder="1" applyAlignment="1" applyProtection="1">
      <alignment horizontal="center" vertical="center" wrapText="1"/>
    </xf>
    <xf numFmtId="0" fontId="54" fillId="18" borderId="5" xfId="122" applyFont="1" applyFill="1" applyBorder="1" applyAlignment="1" applyProtection="1">
      <alignment horizontal="center" vertical="center" wrapText="1"/>
      <protection locked="0"/>
    </xf>
    <xf numFmtId="3" fontId="40" fillId="18" borderId="5" xfId="122" applyNumberFormat="1" applyFont="1" applyFill="1" applyBorder="1" applyAlignment="1" applyProtection="1">
      <alignment horizontal="center" vertical="center" wrapText="1"/>
      <protection locked="0"/>
    </xf>
    <xf numFmtId="3" fontId="40" fillId="18" borderId="5" xfId="122" applyNumberFormat="1" applyFont="1" applyFill="1" applyBorder="1" applyAlignment="1" applyProtection="1">
      <alignment vertical="center" wrapText="1"/>
      <protection locked="0"/>
    </xf>
    <xf numFmtId="0" fontId="59" fillId="18" borderId="68" xfId="121" applyFont="1" applyFill="1" applyBorder="1" applyAlignment="1">
      <alignment vertical="top" wrapText="1"/>
    </xf>
    <xf numFmtId="0" fontId="59" fillId="18" borderId="67" xfId="121" applyFont="1" applyFill="1" applyBorder="1" applyAlignment="1">
      <alignment horizontal="left" vertical="top" wrapText="1"/>
    </xf>
    <xf numFmtId="17" fontId="54" fillId="18" borderId="6" xfId="122" applyNumberFormat="1" applyFont="1" applyFill="1" applyBorder="1" applyAlignment="1" applyProtection="1">
      <alignment horizontal="center" vertical="center" wrapText="1"/>
    </xf>
    <xf numFmtId="0" fontId="54" fillId="18" borderId="1" xfId="122" applyFont="1" applyFill="1" applyBorder="1" applyAlignment="1" applyProtection="1">
      <alignment horizontal="center" vertical="center" wrapText="1"/>
    </xf>
    <xf numFmtId="0" fontId="54" fillId="18" borderId="6" xfId="122" applyFont="1" applyFill="1" applyBorder="1" applyAlignment="1" applyProtection="1">
      <alignment horizontal="center" vertical="center" wrapText="1"/>
    </xf>
    <xf numFmtId="0" fontId="54" fillId="18" borderId="1" xfId="122" applyFont="1" applyFill="1" applyBorder="1" applyAlignment="1" applyProtection="1">
      <alignment horizontal="center" vertical="center" wrapText="1"/>
      <protection locked="0"/>
    </xf>
    <xf numFmtId="3" fontId="40" fillId="18" borderId="1" xfId="122" applyNumberFormat="1" applyFont="1" applyFill="1" applyBorder="1" applyAlignment="1" applyProtection="1">
      <alignment vertical="center" wrapText="1"/>
      <protection locked="0"/>
    </xf>
    <xf numFmtId="0" fontId="59" fillId="18" borderId="2" xfId="121" applyFont="1" applyFill="1" applyBorder="1" applyAlignment="1">
      <alignment vertical="top" wrapText="1"/>
    </xf>
    <xf numFmtId="0" fontId="59" fillId="18" borderId="61" xfId="121" applyFont="1" applyFill="1" applyBorder="1" applyAlignment="1">
      <alignment horizontal="left" vertical="top" wrapText="1"/>
    </xf>
    <xf numFmtId="3" fontId="40" fillId="18" borderId="1" xfId="122" applyNumberFormat="1" applyFont="1" applyFill="1" applyBorder="1" applyAlignment="1" applyProtection="1">
      <alignment horizontal="center" vertical="center" wrapText="1"/>
      <protection locked="0"/>
    </xf>
    <xf numFmtId="17" fontId="54" fillId="18" borderId="1" xfId="122" applyNumberFormat="1" applyFont="1" applyFill="1" applyBorder="1" applyAlignment="1" applyProtection="1">
      <alignment horizontal="center" vertical="center" wrapText="1"/>
    </xf>
    <xf numFmtId="0" fontId="60" fillId="18" borderId="6" xfId="122" applyFont="1" applyFill="1" applyBorder="1" applyAlignment="1" applyProtection="1">
      <alignment horizontal="center" vertical="center" wrapText="1"/>
      <protection locked="0"/>
    </xf>
    <xf numFmtId="0" fontId="60" fillId="18" borderId="6" xfId="122" applyFont="1" applyFill="1" applyBorder="1" applyAlignment="1" applyProtection="1">
      <alignment horizontal="center" vertical="center" wrapText="1"/>
    </xf>
    <xf numFmtId="0" fontId="59" fillId="18" borderId="2" xfId="121" applyFont="1" applyFill="1" applyBorder="1" applyAlignment="1">
      <alignment horizontal="left" vertical="top" wrapText="1"/>
    </xf>
    <xf numFmtId="0" fontId="20" fillId="16" borderId="0" xfId="121" applyFill="1"/>
    <xf numFmtId="0" fontId="20" fillId="16" borderId="51" xfId="121" applyFill="1" applyBorder="1" applyAlignment="1">
      <alignment horizontal="center" vertical="center" wrapText="1"/>
    </xf>
    <xf numFmtId="0" fontId="20" fillId="16" borderId="1" xfId="121" applyFill="1" applyBorder="1" applyAlignment="1">
      <alignment horizontal="center" vertical="center" wrapText="1"/>
    </xf>
    <xf numFmtId="0" fontId="20" fillId="16" borderId="1" xfId="121" applyFont="1" applyFill="1" applyBorder="1" applyAlignment="1">
      <alignment wrapText="1"/>
    </xf>
    <xf numFmtId="0" fontId="54" fillId="16" borderId="6" xfId="122" applyFont="1" applyFill="1" applyBorder="1" applyAlignment="1" applyProtection="1">
      <alignment horizontal="center" vertical="center" wrapText="1"/>
    </xf>
    <xf numFmtId="0" fontId="54" fillId="16" borderId="1" xfId="122" applyFont="1" applyFill="1" applyBorder="1" applyAlignment="1" applyProtection="1">
      <alignment horizontal="center" vertical="center" wrapText="1"/>
      <protection locked="0"/>
    </xf>
    <xf numFmtId="3" fontId="40" fillId="16" borderId="1" xfId="121" applyNumberFormat="1" applyFont="1" applyFill="1" applyBorder="1"/>
    <xf numFmtId="0" fontId="40" fillId="16" borderId="1" xfId="121" applyFont="1" applyFill="1" applyBorder="1"/>
    <xf numFmtId="0" fontId="61" fillId="16" borderId="1" xfId="121" applyNumberFormat="1" applyFont="1" applyFill="1" applyBorder="1" applyAlignment="1">
      <alignment horizontal="justify" vertical="center" wrapText="1" readingOrder="1"/>
    </xf>
    <xf numFmtId="0" fontId="61" fillId="16" borderId="2" xfId="121" applyNumberFormat="1" applyFont="1" applyFill="1" applyBorder="1" applyAlignment="1">
      <alignment horizontal="justify" vertical="center" wrapText="1" readingOrder="1"/>
    </xf>
    <xf numFmtId="0" fontId="20" fillId="16" borderId="1" xfId="121" applyFont="1" applyFill="1" applyBorder="1" applyAlignment="1">
      <alignment horizontal="center" vertical="center" wrapText="1"/>
    </xf>
    <xf numFmtId="17" fontId="20" fillId="16" borderId="51" xfId="121" applyNumberFormat="1" applyFill="1" applyBorder="1" applyAlignment="1">
      <alignment horizontal="center" vertical="center" wrapText="1"/>
    </xf>
    <xf numFmtId="0" fontId="60" fillId="16" borderId="6" xfId="122" applyFont="1" applyFill="1" applyBorder="1" applyAlignment="1" applyProtection="1">
      <alignment horizontal="center" vertical="center" wrapText="1"/>
      <protection locked="0"/>
    </xf>
    <xf numFmtId="0" fontId="60" fillId="16" borderId="6" xfId="122" applyFont="1" applyFill="1" applyBorder="1" applyAlignment="1" applyProtection="1">
      <alignment horizontal="center" vertical="center" wrapText="1"/>
    </xf>
    <xf numFmtId="3" fontId="54" fillId="16" borderId="1" xfId="122" applyNumberFormat="1" applyFont="1" applyFill="1" applyBorder="1" applyAlignment="1" applyProtection="1">
      <alignment horizontal="right" vertical="center" wrapText="1"/>
      <protection locked="0"/>
    </xf>
    <xf numFmtId="0" fontId="40" fillId="16" borderId="1" xfId="121" applyFont="1" applyFill="1" applyBorder="1" applyAlignment="1">
      <alignment wrapText="1"/>
    </xf>
    <xf numFmtId="0" fontId="59" fillId="16" borderId="1" xfId="121" applyFont="1" applyFill="1" applyBorder="1" applyAlignment="1">
      <alignment wrapText="1"/>
    </xf>
    <xf numFmtId="0" fontId="61" fillId="16" borderId="61" xfId="121" applyNumberFormat="1" applyFont="1" applyFill="1" applyBorder="1" applyAlignment="1">
      <alignment horizontal="justify" vertical="center" wrapText="1" readingOrder="1"/>
    </xf>
    <xf numFmtId="43" fontId="54" fillId="16" borderId="1" xfId="108" applyFont="1" applyFill="1" applyBorder="1" applyAlignment="1" applyProtection="1">
      <alignment horizontal="center" vertical="center" wrapText="1"/>
      <protection locked="0"/>
    </xf>
    <xf numFmtId="0" fontId="60" fillId="16" borderId="51" xfId="122" applyFont="1" applyFill="1" applyBorder="1" applyAlignment="1" applyProtection="1">
      <alignment horizontal="center" vertical="center" wrapText="1"/>
      <protection locked="0"/>
    </xf>
    <xf numFmtId="0" fontId="60" fillId="16" borderId="1" xfId="122" applyFont="1" applyFill="1" applyBorder="1" applyAlignment="1" applyProtection="1">
      <alignment horizontal="center" vertical="center" wrapText="1"/>
      <protection locked="0"/>
    </xf>
    <xf numFmtId="0" fontId="60" fillId="16" borderId="1" xfId="122" applyFont="1" applyFill="1" applyBorder="1" applyAlignment="1" applyProtection="1">
      <alignment horizontal="center" vertical="center" wrapText="1"/>
    </xf>
    <xf numFmtId="0" fontId="60" fillId="16" borderId="47" xfId="122" applyFont="1" applyFill="1" applyBorder="1" applyAlignment="1" applyProtection="1">
      <alignment horizontal="center" vertical="center" wrapText="1"/>
    </xf>
    <xf numFmtId="165" fontId="59" fillId="16" borderId="1" xfId="123" applyFont="1" applyFill="1" applyBorder="1" applyAlignment="1">
      <alignment horizontal="center" vertical="center" wrapText="1"/>
    </xf>
    <xf numFmtId="0" fontId="59" fillId="16" borderId="1" xfId="121" applyFont="1" applyFill="1" applyBorder="1" applyAlignment="1">
      <alignment horizontal="center"/>
    </xf>
    <xf numFmtId="0" fontId="61" fillId="16" borderId="6" xfId="121" applyNumberFormat="1" applyFont="1" applyFill="1" applyBorder="1" applyAlignment="1">
      <alignment horizontal="justify" vertical="center" wrapText="1" readingOrder="1"/>
    </xf>
    <xf numFmtId="0" fontId="59" fillId="16" borderId="1" xfId="121" applyFont="1" applyFill="1" applyBorder="1" applyAlignment="1">
      <alignment horizontal="center" vertical="center" wrapText="1"/>
    </xf>
    <xf numFmtId="165" fontId="59" fillId="16" borderId="5" xfId="123" applyFont="1" applyFill="1" applyBorder="1" applyAlignment="1">
      <alignment horizontal="center" vertical="center" wrapText="1"/>
    </xf>
    <xf numFmtId="177" fontId="65" fillId="16" borderId="1" xfId="123" applyNumberFormat="1" applyFont="1" applyFill="1" applyBorder="1" applyAlignment="1">
      <alignment horizontal="center" vertical="center" wrapText="1"/>
    </xf>
    <xf numFmtId="0" fontId="59" fillId="16" borderId="1" xfId="121" applyFont="1" applyFill="1" applyBorder="1" applyAlignment="1">
      <alignment vertical="center" wrapText="1"/>
    </xf>
    <xf numFmtId="177" fontId="59" fillId="16" borderId="6" xfId="123" applyNumberFormat="1" applyFont="1" applyFill="1" applyBorder="1" applyAlignment="1">
      <alignment horizontal="center" vertical="center"/>
    </xf>
    <xf numFmtId="0" fontId="61" fillId="16" borderId="1" xfId="121" applyNumberFormat="1" applyFont="1" applyFill="1" applyBorder="1" applyAlignment="1">
      <alignment vertical="center" wrapText="1" readingOrder="1"/>
    </xf>
    <xf numFmtId="0" fontId="20" fillId="18" borderId="0" xfId="121" applyFill="1"/>
    <xf numFmtId="0" fontId="60" fillId="18" borderId="51" xfId="122" applyFont="1" applyFill="1" applyBorder="1" applyAlignment="1" applyProtection="1">
      <alignment horizontal="center" vertical="center" wrapText="1"/>
      <protection locked="0"/>
    </xf>
    <xf numFmtId="0" fontId="60" fillId="18" borderId="1" xfId="122" applyFont="1" applyFill="1" applyBorder="1" applyAlignment="1" applyProtection="1">
      <alignment horizontal="center" vertical="center" wrapText="1"/>
      <protection locked="0"/>
    </xf>
    <xf numFmtId="0" fontId="60" fillId="18" borderId="1" xfId="122" applyFont="1" applyFill="1" applyBorder="1" applyAlignment="1" applyProtection="1">
      <alignment horizontal="center" vertical="center" wrapText="1"/>
    </xf>
    <xf numFmtId="0" fontId="60" fillId="18" borderId="47" xfId="122" applyFont="1" applyFill="1" applyBorder="1" applyAlignment="1" applyProtection="1">
      <alignment horizontal="center" vertical="center" wrapText="1"/>
    </xf>
    <xf numFmtId="167" fontId="59" fillId="18" borderId="6" xfId="123" applyNumberFormat="1" applyFont="1" applyFill="1" applyBorder="1" applyAlignment="1">
      <alignment horizontal="right" wrapText="1"/>
    </xf>
    <xf numFmtId="0" fontId="59" fillId="18" borderId="1" xfId="122" applyFont="1" applyFill="1" applyBorder="1" applyAlignment="1" applyProtection="1">
      <alignment horizontal="center" vertical="center" wrapText="1"/>
    </xf>
    <xf numFmtId="0" fontId="59" fillId="18" borderId="1" xfId="122" applyFont="1" applyFill="1" applyBorder="1" applyAlignment="1" applyProtection="1">
      <alignment vertical="center" wrapText="1"/>
    </xf>
    <xf numFmtId="0" fontId="61" fillId="18" borderId="5" xfId="121" applyNumberFormat="1" applyFont="1" applyFill="1" applyBorder="1" applyAlignment="1">
      <alignment horizontal="justify" vertical="center" wrapText="1" readingOrder="1"/>
    </xf>
    <xf numFmtId="177" fontId="59" fillId="18" borderId="6" xfId="108" applyNumberFormat="1" applyFont="1" applyFill="1" applyBorder="1" applyAlignment="1">
      <alignment horizontal="right" wrapText="1"/>
    </xf>
    <xf numFmtId="0" fontId="59" fillId="18" borderId="1" xfId="121" applyFont="1" applyFill="1" applyBorder="1" applyAlignment="1">
      <alignment horizontal="center" vertical="center" wrapText="1"/>
    </xf>
    <xf numFmtId="177" fontId="59" fillId="18" borderId="1" xfId="108" applyNumberFormat="1" applyFont="1" applyFill="1" applyBorder="1" applyAlignment="1">
      <alignment horizontal="right" wrapText="1"/>
    </xf>
    <xf numFmtId="177" fontId="59" fillId="18" borderId="1" xfId="108" applyNumberFormat="1" applyFont="1" applyFill="1" applyBorder="1" applyAlignment="1">
      <alignment wrapText="1"/>
    </xf>
    <xf numFmtId="0" fontId="59" fillId="18" borderId="6" xfId="121" applyFont="1" applyFill="1" applyBorder="1" applyAlignment="1">
      <alignment vertical="center" wrapText="1"/>
    </xf>
    <xf numFmtId="177" fontId="65" fillId="18" borderId="1" xfId="108" applyNumberFormat="1" applyFont="1" applyFill="1" applyBorder="1" applyAlignment="1">
      <alignment horizontal="center" vertical="center" wrapText="1"/>
    </xf>
    <xf numFmtId="177" fontId="59" fillId="18" borderId="1" xfId="108" applyNumberFormat="1" applyFont="1" applyFill="1" applyBorder="1" applyAlignment="1" applyProtection="1">
      <alignment horizontal="center" vertical="center" wrapText="1"/>
    </xf>
    <xf numFmtId="0" fontId="61" fillId="18" borderId="1" xfId="121" applyNumberFormat="1" applyFont="1" applyFill="1" applyBorder="1" applyAlignment="1">
      <alignment horizontal="justify" vertical="center" wrapText="1" readingOrder="1"/>
    </xf>
    <xf numFmtId="177" fontId="59" fillId="18" borderId="6" xfId="108" applyNumberFormat="1" applyFont="1" applyFill="1" applyBorder="1" applyAlignment="1">
      <alignment horizontal="center" vertical="center"/>
    </xf>
    <xf numFmtId="177" fontId="80" fillId="18" borderId="6" xfId="124" applyNumberFormat="1" applyFont="1" applyFill="1" applyBorder="1" applyAlignment="1">
      <alignment horizontal="center" vertical="center"/>
    </xf>
    <xf numFmtId="0" fontId="63" fillId="18" borderId="1" xfId="121" applyNumberFormat="1" applyFont="1" applyFill="1" applyBorder="1" applyAlignment="1">
      <alignment vertical="center" wrapText="1" readingOrder="1"/>
    </xf>
    <xf numFmtId="0" fontId="63" fillId="18" borderId="5" xfId="121" applyNumberFormat="1" applyFont="1" applyFill="1" applyBorder="1" applyAlignment="1">
      <alignment horizontal="justify" vertical="center" wrapText="1" readingOrder="1"/>
    </xf>
    <xf numFmtId="17" fontId="60" fillId="18" borderId="48" xfId="122" applyNumberFormat="1" applyFont="1" applyFill="1" applyBorder="1" applyAlignment="1" applyProtection="1">
      <alignment horizontal="center" vertical="center" wrapText="1"/>
      <protection locked="0"/>
    </xf>
    <xf numFmtId="0" fontId="70" fillId="18" borderId="6" xfId="122" applyFont="1" applyFill="1" applyBorder="1" applyAlignment="1" applyProtection="1">
      <alignment horizontal="center" vertical="center" wrapText="1"/>
      <protection locked="0"/>
    </xf>
    <xf numFmtId="0" fontId="70" fillId="18" borderId="6" xfId="122" applyFont="1" applyFill="1" applyBorder="1" applyAlignment="1" applyProtection="1">
      <alignment horizontal="center" vertical="center" wrapText="1"/>
    </xf>
    <xf numFmtId="0" fontId="70" fillId="18" borderId="1" xfId="122" applyFont="1" applyFill="1" applyBorder="1" applyAlignment="1" applyProtection="1">
      <alignment horizontal="center" vertical="center" wrapText="1"/>
    </xf>
    <xf numFmtId="165" fontId="42" fillId="18" borderId="1" xfId="123" applyFont="1" applyFill="1" applyBorder="1" applyAlignment="1">
      <alignment horizontal="left" vertical="center" wrapText="1"/>
    </xf>
    <xf numFmtId="167" fontId="80" fillId="18" borderId="1" xfId="123" applyNumberFormat="1" applyFont="1" applyFill="1" applyBorder="1" applyAlignment="1">
      <alignment horizontal="center" vertical="center" wrapText="1"/>
    </xf>
    <xf numFmtId="0" fontId="59" fillId="18" borderId="1" xfId="121" applyFont="1" applyFill="1" applyBorder="1" applyAlignment="1">
      <alignment vertical="center" wrapText="1"/>
    </xf>
    <xf numFmtId="0" fontId="60" fillId="18" borderId="60" xfId="122" applyFont="1" applyFill="1" applyBorder="1" applyAlignment="1" applyProtection="1">
      <alignment horizontal="center" vertical="center" wrapText="1"/>
      <protection locked="0"/>
    </xf>
    <xf numFmtId="0" fontId="54" fillId="18" borderId="47" xfId="122" applyFont="1" applyFill="1" applyBorder="1" applyAlignment="1" applyProtection="1">
      <alignment horizontal="center" vertical="center" wrapText="1"/>
      <protection locked="0"/>
    </xf>
    <xf numFmtId="0" fontId="54" fillId="18" borderId="47" xfId="122" applyFont="1" applyFill="1" applyBorder="1" applyAlignment="1" applyProtection="1">
      <alignment horizontal="center" vertical="center" wrapText="1"/>
    </xf>
    <xf numFmtId="165" fontId="42" fillId="18" borderId="47" xfId="123" applyFont="1" applyFill="1" applyBorder="1" applyAlignment="1" applyProtection="1">
      <alignment horizontal="center" vertical="center" wrapText="1"/>
      <protection locked="0"/>
    </xf>
    <xf numFmtId="165" fontId="80" fillId="18" borderId="47" xfId="123" applyFont="1" applyFill="1" applyBorder="1" applyAlignment="1" applyProtection="1">
      <alignment horizontal="center" vertical="center" wrapText="1"/>
    </xf>
    <xf numFmtId="0" fontId="59" fillId="18" borderId="47" xfId="122" applyFont="1" applyFill="1" applyBorder="1" applyAlignment="1" applyProtection="1">
      <alignment horizontal="center" vertical="center" wrapText="1"/>
    </xf>
    <xf numFmtId="0" fontId="59" fillId="18" borderId="47" xfId="122" applyFont="1" applyFill="1" applyBorder="1" applyAlignment="1" applyProtection="1">
      <alignment vertical="center" wrapText="1"/>
    </xf>
    <xf numFmtId="0" fontId="59" fillId="18" borderId="47" xfId="121" applyFont="1" applyFill="1" applyBorder="1" applyAlignment="1">
      <alignment vertical="center" wrapText="1"/>
    </xf>
    <xf numFmtId="0" fontId="54" fillId="8" borderId="9" xfId="122" applyFont="1" applyBorder="1" applyAlignment="1" applyProtection="1">
      <alignment horizontal="center" vertical="center" wrapText="1"/>
      <protection locked="0"/>
    </xf>
    <xf numFmtId="0" fontId="54" fillId="8" borderId="9" xfId="122" applyFont="1" applyBorder="1" applyAlignment="1" applyProtection="1">
      <alignment horizontal="center" vertical="center" wrapText="1"/>
    </xf>
    <xf numFmtId="0" fontId="54" fillId="8" borderId="8" xfId="122" applyFont="1" applyBorder="1" applyAlignment="1" applyProtection="1">
      <alignment horizontal="center" vertical="center" wrapText="1"/>
    </xf>
    <xf numFmtId="0" fontId="42" fillId="0" borderId="0" xfId="121" applyFont="1" applyAlignment="1">
      <alignment vertical="center"/>
    </xf>
    <xf numFmtId="0" fontId="20" fillId="0" borderId="6" xfId="118" applyBorder="1"/>
    <xf numFmtId="0" fontId="20" fillId="9" borderId="0" xfId="118" applyFill="1"/>
    <xf numFmtId="0" fontId="20" fillId="17" borderId="0" xfId="118" applyFill="1"/>
    <xf numFmtId="177" fontId="47" fillId="0" borderId="1" xfId="118" applyNumberFormat="1" applyFont="1" applyBorder="1"/>
    <xf numFmtId="0" fontId="20" fillId="9" borderId="51" xfId="118" applyFill="1" applyBorder="1" applyAlignment="1">
      <alignment horizontal="centerContinuous" vertical="center"/>
    </xf>
    <xf numFmtId="0" fontId="20" fillId="9" borderId="1" xfId="118" applyFill="1" applyBorder="1" applyAlignment="1">
      <alignment horizontal="centerContinuous" vertical="center"/>
    </xf>
    <xf numFmtId="0" fontId="20" fillId="9" borderId="6" xfId="118" applyFill="1" applyBorder="1" applyAlignment="1">
      <alignment horizontal="center" vertical="center"/>
    </xf>
    <xf numFmtId="0" fontId="20" fillId="9" borderId="1" xfId="118" applyFill="1" applyBorder="1"/>
    <xf numFmtId="0" fontId="20" fillId="17" borderId="1" xfId="118" applyFill="1" applyBorder="1"/>
    <xf numFmtId="177" fontId="0" fillId="0" borderId="6" xfId="124" applyNumberFormat="1" applyFont="1" applyBorder="1"/>
    <xf numFmtId="0" fontId="20" fillId="0" borderId="1" xfId="118" applyBorder="1" applyAlignment="1">
      <alignment wrapText="1"/>
    </xf>
    <xf numFmtId="0" fontId="20" fillId="0" borderId="6" xfId="118" applyBorder="1" applyAlignment="1">
      <alignment horizontal="center" wrapText="1"/>
    </xf>
    <xf numFmtId="0" fontId="20" fillId="0" borderId="53" xfId="118" applyBorder="1" applyAlignment="1">
      <alignment horizontal="center" wrapText="1"/>
    </xf>
    <xf numFmtId="0" fontId="20" fillId="9" borderId="6" xfId="118" applyFill="1" applyBorder="1" applyAlignment="1">
      <alignment horizontal="center" wrapText="1"/>
    </xf>
    <xf numFmtId="0" fontId="20" fillId="17" borderId="51" xfId="118" applyFill="1" applyBorder="1" applyAlignment="1">
      <alignment horizontal="center"/>
    </xf>
    <xf numFmtId="0" fontId="20" fillId="17" borderId="1" xfId="118" applyFill="1" applyBorder="1" applyAlignment="1">
      <alignment horizontal="center"/>
    </xf>
    <xf numFmtId="177" fontId="0" fillId="17" borderId="6" xfId="124" applyNumberFormat="1" applyFont="1" applyFill="1" applyBorder="1"/>
    <xf numFmtId="0" fontId="20" fillId="17" borderId="6" xfId="118" applyFill="1" applyBorder="1"/>
    <xf numFmtId="0" fontId="20" fillId="17" borderId="6" xfId="118" applyFill="1" applyBorder="1" applyAlignment="1">
      <alignment wrapText="1"/>
    </xf>
    <xf numFmtId="0" fontId="20" fillId="9" borderId="51" xfId="118" applyFill="1" applyBorder="1"/>
    <xf numFmtId="0" fontId="20" fillId="9" borderId="48" xfId="118" applyFill="1" applyBorder="1"/>
    <xf numFmtId="0" fontId="20" fillId="9" borderId="6" xfId="118" applyFill="1" applyBorder="1"/>
    <xf numFmtId="0" fontId="20" fillId="0" borderId="6" xfId="118" applyBorder="1" applyAlignment="1">
      <alignment wrapText="1"/>
    </xf>
    <xf numFmtId="0" fontId="20" fillId="17" borderId="48" xfId="118" applyFill="1" applyBorder="1"/>
    <xf numFmtId="0" fontId="20" fillId="9" borderId="48" xfId="118" applyFill="1" applyBorder="1" applyAlignment="1">
      <alignment horizontal="center" vertical="center"/>
    </xf>
    <xf numFmtId="164" fontId="0" fillId="9" borderId="6" xfId="125" applyFont="1" applyFill="1" applyBorder="1" applyAlignment="1">
      <alignment wrapText="1"/>
    </xf>
    <xf numFmtId="0" fontId="20" fillId="17" borderId="1" xfId="118" applyFill="1" applyBorder="1" applyAlignment="1">
      <alignment wrapText="1"/>
    </xf>
    <xf numFmtId="0" fontId="20" fillId="17" borderId="1" xfId="118" applyFill="1" applyBorder="1" applyAlignment="1">
      <alignment vertical="center"/>
    </xf>
    <xf numFmtId="0" fontId="20" fillId="9" borderId="6" xfId="118" applyFill="1" applyBorder="1" applyAlignment="1">
      <alignment horizontal="centerContinuous" vertical="center"/>
    </xf>
    <xf numFmtId="0" fontId="20" fillId="0" borderId="69" xfId="118" applyBorder="1" applyAlignment="1">
      <alignment vertical="center" wrapText="1"/>
    </xf>
    <xf numFmtId="0" fontId="18" fillId="0" borderId="0" xfId="129"/>
    <xf numFmtId="43" fontId="18" fillId="0" borderId="0" xfId="129" applyNumberFormat="1"/>
    <xf numFmtId="177" fontId="18" fillId="0" borderId="0" xfId="108" applyNumberFormat="1" applyFont="1"/>
    <xf numFmtId="43" fontId="18" fillId="0" borderId="0" xfId="108" applyFont="1"/>
    <xf numFmtId="0" fontId="18" fillId="9" borderId="0" xfId="129" applyFill="1"/>
    <xf numFmtId="43" fontId="18" fillId="9" borderId="0" xfId="129" applyNumberFormat="1" applyFill="1"/>
    <xf numFmtId="0" fontId="18" fillId="9" borderId="1" xfId="129" applyFill="1" applyBorder="1"/>
    <xf numFmtId="0" fontId="79" fillId="9" borderId="1" xfId="130" applyFont="1" applyFill="1" applyBorder="1" applyAlignment="1" applyProtection="1">
      <alignment horizontal="center" vertical="center" wrapText="1"/>
      <protection locked="0"/>
    </xf>
    <xf numFmtId="0" fontId="56" fillId="9" borderId="1" xfId="129" applyFont="1" applyFill="1" applyBorder="1" applyAlignment="1">
      <alignment horizontal="center" vertical="center" wrapText="1"/>
    </xf>
    <xf numFmtId="0" fontId="54" fillId="9" borderId="1" xfId="130" applyFont="1" applyFill="1" applyBorder="1" applyAlignment="1" applyProtection="1">
      <alignment horizontal="center" vertical="center" wrapText="1"/>
    </xf>
    <xf numFmtId="0" fontId="54" fillId="9" borderId="1" xfId="130" applyFont="1" applyFill="1" applyBorder="1" applyAlignment="1" applyProtection="1">
      <alignment horizontal="center" vertical="center" wrapText="1"/>
      <protection locked="0"/>
    </xf>
    <xf numFmtId="0" fontId="18" fillId="9" borderId="1" xfId="129" applyFont="1" applyFill="1" applyBorder="1" applyAlignment="1">
      <alignment horizontal="center"/>
    </xf>
    <xf numFmtId="177" fontId="18" fillId="9" borderId="1" xfId="108" applyNumberFormat="1" applyFont="1" applyFill="1" applyBorder="1"/>
    <xf numFmtId="0" fontId="59" fillId="9" borderId="1" xfId="130" applyFont="1" applyFill="1" applyBorder="1" applyAlignment="1" applyProtection="1">
      <alignment horizontal="center" vertical="center" wrapText="1"/>
    </xf>
    <xf numFmtId="0" fontId="18" fillId="9" borderId="1" xfId="129" applyFont="1" applyFill="1" applyBorder="1" applyAlignment="1">
      <alignment wrapText="1"/>
    </xf>
    <xf numFmtId="0" fontId="59" fillId="9" borderId="1" xfId="129" applyFont="1" applyFill="1" applyBorder="1" applyAlignment="1">
      <alignment horizontal="left" vertical="top" wrapText="1"/>
    </xf>
    <xf numFmtId="165" fontId="59" fillId="9" borderId="1" xfId="131" applyFont="1" applyFill="1" applyBorder="1" applyAlignment="1">
      <alignment horizontal="center" vertical="center" wrapText="1"/>
    </xf>
    <xf numFmtId="0" fontId="61" fillId="9" borderId="1" xfId="129" applyNumberFormat="1" applyFont="1" applyFill="1" applyBorder="1" applyAlignment="1">
      <alignment horizontal="justify" vertical="center" wrapText="1" readingOrder="1"/>
    </xf>
    <xf numFmtId="17" fontId="54" fillId="9" borderId="1" xfId="130" applyNumberFormat="1" applyFont="1" applyFill="1" applyBorder="1" applyAlignment="1" applyProtection="1">
      <alignment horizontal="center" vertical="center" wrapText="1"/>
    </xf>
    <xf numFmtId="43" fontId="54" fillId="9" borderId="1" xfId="108" applyFont="1" applyFill="1" applyBorder="1" applyAlignment="1" applyProtection="1">
      <alignment horizontal="center" vertical="center" wrapText="1"/>
      <protection locked="0"/>
    </xf>
    <xf numFmtId="17" fontId="79" fillId="9" borderId="1" xfId="130" applyNumberFormat="1" applyFont="1" applyFill="1" applyBorder="1" applyAlignment="1" applyProtection="1">
      <alignment horizontal="center" vertical="center" wrapText="1"/>
      <protection locked="0"/>
    </xf>
    <xf numFmtId="0" fontId="79" fillId="9" borderId="1" xfId="130" applyFont="1" applyFill="1" applyBorder="1" applyAlignment="1" applyProtection="1">
      <alignment horizontal="center" vertical="center" wrapText="1"/>
    </xf>
    <xf numFmtId="3" fontId="40" fillId="9" borderId="1" xfId="130" applyNumberFormat="1" applyFont="1" applyFill="1" applyBorder="1" applyAlignment="1" applyProtection="1">
      <alignment horizontal="center" vertical="center" wrapText="1"/>
      <protection locked="0"/>
    </xf>
    <xf numFmtId="0" fontId="54" fillId="9" borderId="6" xfId="130" applyFont="1" applyFill="1" applyBorder="1" applyAlignment="1" applyProtection="1">
      <alignment horizontal="center" vertical="center" wrapText="1"/>
    </xf>
    <xf numFmtId="0" fontId="60" fillId="9" borderId="6" xfId="130" applyFont="1" applyFill="1" applyBorder="1" applyAlignment="1" applyProtection="1">
      <alignment horizontal="center" vertical="center" wrapText="1"/>
      <protection locked="0"/>
    </xf>
    <xf numFmtId="0" fontId="60" fillId="9" borderId="6" xfId="130" applyFont="1" applyFill="1" applyBorder="1" applyAlignment="1" applyProtection="1">
      <alignment horizontal="center" vertical="center" wrapText="1"/>
    </xf>
    <xf numFmtId="0" fontId="18" fillId="9" borderId="51" xfId="129" applyFill="1" applyBorder="1" applyAlignment="1">
      <alignment horizontal="center" vertical="center" wrapText="1"/>
    </xf>
    <xf numFmtId="0" fontId="18" fillId="9" borderId="1" xfId="129" applyFill="1" applyBorder="1" applyAlignment="1">
      <alignment horizontal="center" vertical="center" wrapText="1"/>
    </xf>
    <xf numFmtId="3" fontId="40" fillId="9" borderId="1" xfId="129" applyNumberFormat="1" applyFont="1" applyFill="1" applyBorder="1"/>
    <xf numFmtId="0" fontId="40" fillId="9" borderId="1" xfId="129" applyFont="1" applyFill="1" applyBorder="1"/>
    <xf numFmtId="0" fontId="61" fillId="9" borderId="2" xfId="129" applyNumberFormat="1" applyFont="1" applyFill="1" applyBorder="1" applyAlignment="1">
      <alignment horizontal="justify" vertical="center" wrapText="1" readingOrder="1"/>
    </xf>
    <xf numFmtId="0" fontId="18" fillId="9" borderId="1" xfId="129" applyFont="1" applyFill="1" applyBorder="1" applyAlignment="1">
      <alignment horizontal="center" vertical="center" wrapText="1"/>
    </xf>
    <xf numFmtId="17" fontId="18" fillId="9" borderId="51" xfId="129" applyNumberFormat="1" applyFill="1" applyBorder="1" applyAlignment="1">
      <alignment horizontal="center" vertical="center" wrapText="1"/>
    </xf>
    <xf numFmtId="3" fontId="54" fillId="9" borderId="1" xfId="130" applyNumberFormat="1" applyFont="1" applyFill="1" applyBorder="1" applyAlignment="1" applyProtection="1">
      <alignment horizontal="center" vertical="center" wrapText="1"/>
      <protection locked="0"/>
    </xf>
    <xf numFmtId="0" fontId="40" fillId="9" borderId="1" xfId="129" applyFont="1" applyFill="1" applyBorder="1" applyAlignment="1">
      <alignment wrapText="1"/>
    </xf>
    <xf numFmtId="0" fontId="59" fillId="9" borderId="1" xfId="129" applyFont="1" applyFill="1" applyBorder="1" applyAlignment="1">
      <alignment wrapText="1"/>
    </xf>
    <xf numFmtId="0" fontId="61" fillId="9" borderId="61" xfId="129" applyNumberFormat="1" applyFont="1" applyFill="1" applyBorder="1" applyAlignment="1">
      <alignment horizontal="justify" vertical="center" wrapText="1" readingOrder="1"/>
    </xf>
    <xf numFmtId="0" fontId="18" fillId="16" borderId="0" xfId="129" applyFill="1"/>
    <xf numFmtId="0" fontId="60" fillId="16" borderId="51" xfId="130" applyFont="1" applyFill="1" applyBorder="1" applyAlignment="1" applyProtection="1">
      <alignment horizontal="center" vertical="center" wrapText="1"/>
      <protection locked="0"/>
    </xf>
    <xf numFmtId="0" fontId="60" fillId="16" borderId="1" xfId="130" applyFont="1" applyFill="1" applyBorder="1" applyAlignment="1" applyProtection="1">
      <alignment horizontal="center" vertical="center" wrapText="1"/>
      <protection locked="0"/>
    </xf>
    <xf numFmtId="0" fontId="60" fillId="16" borderId="1" xfId="130" applyFont="1" applyFill="1" applyBorder="1" applyAlignment="1" applyProtection="1">
      <alignment horizontal="center" vertical="center" wrapText="1"/>
    </xf>
    <xf numFmtId="0" fontId="60" fillId="16" borderId="6" xfId="130" applyFont="1" applyFill="1" applyBorder="1" applyAlignment="1" applyProtection="1">
      <alignment horizontal="center" vertical="center" wrapText="1"/>
    </xf>
    <xf numFmtId="0" fontId="60" fillId="16" borderId="47" xfId="130" applyFont="1" applyFill="1" applyBorder="1" applyAlignment="1" applyProtection="1">
      <alignment horizontal="center" vertical="center" wrapText="1"/>
    </xf>
    <xf numFmtId="0" fontId="54" fillId="16" borderId="6" xfId="130" applyFont="1" applyFill="1" applyBorder="1" applyAlignment="1" applyProtection="1">
      <alignment horizontal="center" vertical="center" wrapText="1"/>
    </xf>
    <xf numFmtId="0" fontId="54" fillId="16" borderId="1" xfId="130" applyFont="1" applyFill="1" applyBorder="1" applyAlignment="1" applyProtection="1">
      <alignment horizontal="center" vertical="center" wrapText="1"/>
      <protection locked="0"/>
    </xf>
    <xf numFmtId="165" fontId="59" fillId="16" borderId="1" xfId="131" applyFont="1" applyFill="1" applyBorder="1" applyAlignment="1">
      <alignment horizontal="center" vertical="center" wrapText="1"/>
    </xf>
    <xf numFmtId="0" fontId="59" fillId="16" borderId="1" xfId="129" applyFont="1" applyFill="1" applyBorder="1" applyAlignment="1">
      <alignment horizontal="center"/>
    </xf>
    <xf numFmtId="0" fontId="61" fillId="16" borderId="2" xfId="129" applyNumberFormat="1" applyFont="1" applyFill="1" applyBorder="1" applyAlignment="1">
      <alignment horizontal="justify" vertical="center" wrapText="1" readingOrder="1"/>
    </xf>
    <xf numFmtId="0" fontId="61" fillId="16" borderId="6" xfId="129" applyNumberFormat="1" applyFont="1" applyFill="1" applyBorder="1" applyAlignment="1">
      <alignment horizontal="justify" vertical="center" wrapText="1" readingOrder="1"/>
    </xf>
    <xf numFmtId="0" fontId="59" fillId="16" borderId="1" xfId="129" applyFont="1" applyFill="1" applyBorder="1" applyAlignment="1">
      <alignment horizontal="center" vertical="center" wrapText="1"/>
    </xf>
    <xf numFmtId="165" fontId="59" fillId="16" borderId="5" xfId="131" applyFont="1" applyFill="1" applyBorder="1" applyAlignment="1">
      <alignment horizontal="center" vertical="center" wrapText="1"/>
    </xf>
    <xf numFmtId="0" fontId="18" fillId="16" borderId="1" xfId="129" applyFont="1" applyFill="1" applyBorder="1" applyAlignment="1">
      <alignment wrapText="1"/>
    </xf>
    <xf numFmtId="0" fontId="60" fillId="9" borderId="51" xfId="130" applyFont="1" applyFill="1" applyBorder="1" applyAlignment="1" applyProtection="1">
      <alignment horizontal="center" vertical="center" wrapText="1"/>
      <protection locked="0"/>
    </xf>
    <xf numFmtId="0" fontId="60" fillId="9" borderId="1" xfId="130" applyFont="1" applyFill="1" applyBorder="1" applyAlignment="1" applyProtection="1">
      <alignment horizontal="center" vertical="center" wrapText="1"/>
      <protection locked="0"/>
    </xf>
    <xf numFmtId="0" fontId="60" fillId="9" borderId="1" xfId="130" applyFont="1" applyFill="1" applyBorder="1" applyAlignment="1" applyProtection="1">
      <alignment horizontal="center" vertical="center" wrapText="1"/>
    </xf>
    <xf numFmtId="0" fontId="60" fillId="9" borderId="47" xfId="130" applyFont="1" applyFill="1" applyBorder="1" applyAlignment="1" applyProtection="1">
      <alignment horizontal="center" vertical="center" wrapText="1"/>
    </xf>
    <xf numFmtId="177" fontId="59" fillId="9" borderId="6" xfId="131" applyNumberFormat="1" applyFont="1" applyFill="1" applyBorder="1" applyAlignment="1">
      <alignment horizontal="center" vertical="center"/>
    </xf>
    <xf numFmtId="0" fontId="61" fillId="9" borderId="1" xfId="129" applyNumberFormat="1" applyFont="1" applyFill="1" applyBorder="1" applyAlignment="1">
      <alignment vertical="center" wrapText="1" readingOrder="1"/>
    </xf>
    <xf numFmtId="0" fontId="59" fillId="9" borderId="1" xfId="129" applyFont="1" applyFill="1" applyBorder="1" applyAlignment="1">
      <alignment vertical="center" wrapText="1"/>
    </xf>
    <xf numFmtId="167" fontId="59" fillId="9" borderId="6" xfId="131" applyNumberFormat="1" applyFont="1" applyFill="1" applyBorder="1" applyAlignment="1">
      <alignment horizontal="right" wrapText="1"/>
    </xf>
    <xf numFmtId="0" fontId="59" fillId="9" borderId="1" xfId="130" applyFont="1" applyFill="1" applyBorder="1" applyAlignment="1" applyProtection="1">
      <alignment vertical="center" wrapText="1"/>
    </xf>
    <xf numFmtId="0" fontId="61" fillId="9" borderId="5" xfId="129" applyNumberFormat="1" applyFont="1" applyFill="1" applyBorder="1" applyAlignment="1">
      <alignment horizontal="justify" vertical="center" wrapText="1" readingOrder="1"/>
    </xf>
    <xf numFmtId="177" fontId="59" fillId="9" borderId="6" xfId="108" applyNumberFormat="1" applyFont="1" applyFill="1" applyBorder="1" applyAlignment="1">
      <alignment horizontal="right" wrapText="1"/>
    </xf>
    <xf numFmtId="0" fontId="59" fillId="9" borderId="1" xfId="129" applyFont="1" applyFill="1" applyBorder="1" applyAlignment="1">
      <alignment horizontal="center" vertical="center" wrapText="1"/>
    </xf>
    <xf numFmtId="177" fontId="59" fillId="9" borderId="1" xfId="108" applyNumberFormat="1" applyFont="1" applyFill="1" applyBorder="1" applyAlignment="1">
      <alignment horizontal="right" wrapText="1"/>
    </xf>
    <xf numFmtId="177" fontId="59" fillId="9" borderId="1" xfId="108" applyNumberFormat="1" applyFont="1" applyFill="1" applyBorder="1" applyAlignment="1">
      <alignment wrapText="1"/>
    </xf>
    <xf numFmtId="0" fontId="59" fillId="9" borderId="6" xfId="129" applyFont="1" applyFill="1" applyBorder="1" applyAlignment="1">
      <alignment vertical="center" wrapText="1"/>
    </xf>
    <xf numFmtId="177" fontId="65" fillId="9" borderId="1" xfId="108" applyNumberFormat="1" applyFont="1" applyFill="1" applyBorder="1" applyAlignment="1">
      <alignment horizontal="center" vertical="center" wrapText="1"/>
    </xf>
    <xf numFmtId="177" fontId="59" fillId="9" borderId="1" xfId="108" applyNumberFormat="1" applyFont="1" applyFill="1" applyBorder="1" applyAlignment="1" applyProtection="1">
      <alignment horizontal="center" vertical="center" wrapText="1"/>
    </xf>
    <xf numFmtId="177" fontId="59" fillId="9" borderId="6" xfId="108" applyNumberFormat="1" applyFont="1" applyFill="1" applyBorder="1" applyAlignment="1">
      <alignment horizontal="center" vertical="center"/>
    </xf>
    <xf numFmtId="177" fontId="59" fillId="9" borderId="6" xfId="132" applyNumberFormat="1" applyFont="1" applyFill="1" applyBorder="1" applyAlignment="1">
      <alignment horizontal="center" vertical="center"/>
    </xf>
    <xf numFmtId="0" fontId="63" fillId="9" borderId="1" xfId="129" applyNumberFormat="1" applyFont="1" applyFill="1" applyBorder="1" applyAlignment="1">
      <alignment vertical="center" wrapText="1" readingOrder="1"/>
    </xf>
    <xf numFmtId="0" fontId="63" fillId="9" borderId="5" xfId="129" applyNumberFormat="1" applyFont="1" applyFill="1" applyBorder="1" applyAlignment="1">
      <alignment horizontal="justify" vertical="center" wrapText="1" readingOrder="1"/>
    </xf>
    <xf numFmtId="17" fontId="60" fillId="9" borderId="48" xfId="130" applyNumberFormat="1" applyFont="1" applyFill="1" applyBorder="1" applyAlignment="1" applyProtection="1">
      <alignment horizontal="center" vertical="center" wrapText="1"/>
      <protection locked="0"/>
    </xf>
    <xf numFmtId="17" fontId="60" fillId="9" borderId="60" xfId="130" applyNumberFormat="1" applyFont="1" applyFill="1" applyBorder="1" applyAlignment="1" applyProtection="1">
      <alignment horizontal="center" vertical="center" wrapText="1"/>
      <protection locked="0"/>
    </xf>
    <xf numFmtId="0" fontId="60" fillId="9" borderId="47" xfId="130" applyFont="1" applyFill="1" applyBorder="1" applyAlignment="1" applyProtection="1">
      <alignment horizontal="center" vertical="center" wrapText="1"/>
      <protection locked="0"/>
    </xf>
    <xf numFmtId="0" fontId="42" fillId="0" borderId="0" xfId="129" applyFont="1" applyAlignment="1">
      <alignment vertical="center"/>
    </xf>
    <xf numFmtId="0" fontId="54" fillId="19" borderId="9" xfId="130" applyFont="1" applyFill="1" applyBorder="1" applyAlignment="1" applyProtection="1">
      <alignment horizontal="center" vertical="center" wrapText="1"/>
      <protection locked="0"/>
    </xf>
    <xf numFmtId="0" fontId="54" fillId="19" borderId="8" xfId="130" applyFont="1" applyFill="1" applyBorder="1" applyAlignment="1" applyProtection="1">
      <alignment horizontal="center" vertical="center" wrapText="1"/>
    </xf>
    <xf numFmtId="0" fontId="54" fillId="19" borderId="9" xfId="130" applyFont="1" applyFill="1" applyBorder="1" applyAlignment="1" applyProtection="1">
      <alignment horizontal="center" vertical="center" wrapText="1"/>
    </xf>
    <xf numFmtId="165" fontId="47" fillId="19" borderId="0" xfId="129" applyNumberFormat="1" applyFont="1" applyFill="1"/>
    <xf numFmtId="0" fontId="59" fillId="15" borderId="47" xfId="129" applyFont="1" applyFill="1" applyBorder="1" applyAlignment="1">
      <alignment vertical="center" wrapText="1"/>
    </xf>
    <xf numFmtId="0" fontId="59" fillId="15" borderId="47" xfId="130" applyFont="1" applyFill="1" applyBorder="1" applyAlignment="1" applyProtection="1">
      <alignment vertical="center" wrapText="1"/>
    </xf>
    <xf numFmtId="0" fontId="59" fillId="15" borderId="47" xfId="130" applyFont="1" applyFill="1" applyBorder="1" applyAlignment="1" applyProtection="1">
      <alignment horizontal="center" vertical="center" wrapText="1"/>
    </xf>
    <xf numFmtId="165" fontId="59" fillId="15" borderId="47" xfId="131" applyFont="1" applyFill="1" applyBorder="1" applyAlignment="1" applyProtection="1">
      <alignment horizontal="center" vertical="center" wrapText="1"/>
    </xf>
    <xf numFmtId="165" fontId="42" fillId="15" borderId="47" xfId="131" applyFont="1" applyFill="1" applyBorder="1" applyAlignment="1" applyProtection="1">
      <alignment horizontal="center" vertical="center" wrapText="1"/>
      <protection locked="0"/>
    </xf>
    <xf numFmtId="0" fontId="59" fillId="17" borderId="1" xfId="129" applyFont="1" applyFill="1" applyBorder="1" applyAlignment="1">
      <alignment vertical="center" wrapText="1"/>
    </xf>
    <xf numFmtId="0" fontId="59" fillId="17" borderId="1" xfId="130" applyFont="1" applyFill="1" applyBorder="1" applyAlignment="1" applyProtection="1">
      <alignment vertical="center" wrapText="1"/>
    </xf>
    <xf numFmtId="0" fontId="59" fillId="17" borderId="1" xfId="130" applyFont="1" applyFill="1" applyBorder="1" applyAlignment="1" applyProtection="1">
      <alignment horizontal="center" vertical="center" wrapText="1"/>
    </xf>
    <xf numFmtId="167" fontId="59" fillId="17" borderId="1" xfId="131" applyNumberFormat="1" applyFont="1" applyFill="1" applyBorder="1" applyAlignment="1">
      <alignment horizontal="center" vertical="center" wrapText="1"/>
    </xf>
    <xf numFmtId="165" fontId="42" fillId="17" borderId="1" xfId="131" applyFont="1" applyFill="1" applyBorder="1" applyAlignment="1">
      <alignment horizontal="center" vertical="center" wrapText="1"/>
    </xf>
    <xf numFmtId="0" fontId="81" fillId="9" borderId="1" xfId="129" applyFont="1" applyFill="1" applyBorder="1" applyAlignment="1">
      <alignment horizontal="left" vertical="top" wrapText="1"/>
    </xf>
    <xf numFmtId="0" fontId="81" fillId="9" borderId="1" xfId="129" applyNumberFormat="1" applyFont="1" applyFill="1" applyBorder="1" applyAlignment="1">
      <alignment horizontal="justify" vertical="center" wrapText="1" readingOrder="1"/>
    </xf>
    <xf numFmtId="0" fontId="81" fillId="9" borderId="1" xfId="130" applyFont="1" applyFill="1" applyBorder="1" applyAlignment="1" applyProtection="1">
      <alignment horizontal="center" vertical="center" wrapText="1"/>
    </xf>
    <xf numFmtId="165" fontId="81" fillId="9" borderId="1" xfId="131" applyFont="1" applyFill="1" applyBorder="1" applyAlignment="1">
      <alignment horizontal="center" vertical="center" wrapText="1"/>
    </xf>
    <xf numFmtId="0" fontId="82" fillId="9" borderId="1" xfId="130" applyFont="1" applyFill="1" applyBorder="1" applyAlignment="1" applyProtection="1">
      <alignment horizontal="center" vertical="center" wrapText="1"/>
      <protection locked="0"/>
    </xf>
    <xf numFmtId="0" fontId="82" fillId="9" borderId="1" xfId="130" applyFont="1" applyFill="1" applyBorder="1" applyAlignment="1" applyProtection="1">
      <alignment horizontal="center" vertical="center" wrapText="1"/>
    </xf>
    <xf numFmtId="0" fontId="70" fillId="9" borderId="1" xfId="130" applyFont="1" applyFill="1" applyBorder="1" applyAlignment="1" applyProtection="1">
      <alignment horizontal="center" vertical="center" wrapText="1"/>
      <protection locked="0"/>
    </xf>
    <xf numFmtId="0" fontId="70" fillId="9" borderId="1" xfId="130" applyFont="1" applyFill="1" applyBorder="1" applyAlignment="1" applyProtection="1">
      <alignment horizontal="center" vertical="center" wrapText="1"/>
    </xf>
    <xf numFmtId="0" fontId="68" fillId="9" borderId="1" xfId="129" applyFont="1" applyFill="1" applyBorder="1" applyAlignment="1">
      <alignment horizontal="center" vertical="center" wrapText="1"/>
    </xf>
    <xf numFmtId="0" fontId="68" fillId="9" borderId="1" xfId="129" applyFont="1" applyFill="1" applyBorder="1"/>
    <xf numFmtId="0" fontId="54" fillId="19" borderId="8" xfId="130" applyFont="1" applyFill="1" applyBorder="1" applyAlignment="1" applyProtection="1">
      <alignment horizontal="center" vertical="center" wrapText="1"/>
    </xf>
    <xf numFmtId="177" fontId="83" fillId="9" borderId="1" xfId="131" applyNumberFormat="1" applyFont="1" applyFill="1" applyBorder="1" applyAlignment="1">
      <alignment horizontal="center" vertical="center" wrapText="1"/>
    </xf>
    <xf numFmtId="165" fontId="47" fillId="19" borderId="0" xfId="129" applyNumberFormat="1" applyFont="1" applyFill="1" applyAlignment="1">
      <alignment horizontal="left"/>
    </xf>
    <xf numFmtId="0" fontId="59" fillId="18" borderId="2" xfId="104" applyFont="1" applyFill="1" applyBorder="1" applyAlignment="1">
      <alignment horizontal="left" vertical="center" wrapText="1"/>
    </xf>
    <xf numFmtId="0" fontId="59" fillId="18" borderId="2" xfId="104" applyFont="1" applyFill="1" applyBorder="1" applyAlignment="1">
      <alignment vertical="top" wrapText="1"/>
    </xf>
    <xf numFmtId="3" fontId="40" fillId="18" borderId="1" xfId="105" applyNumberFormat="1" applyFont="1" applyFill="1" applyBorder="1" applyAlignment="1" applyProtection="1">
      <alignment vertical="center" wrapText="1"/>
      <protection locked="0"/>
    </xf>
    <xf numFmtId="3" fontId="40" fillId="18" borderId="1" xfId="105" applyNumberFormat="1" applyFont="1" applyFill="1" applyBorder="1" applyAlignment="1" applyProtection="1">
      <alignment horizontal="center" vertical="center" wrapText="1"/>
      <protection locked="0"/>
    </xf>
    <xf numFmtId="0" fontId="54" fillId="18" borderId="1" xfId="105" applyFont="1" applyFill="1" applyBorder="1" applyAlignment="1" applyProtection="1">
      <alignment horizontal="center" vertical="center" wrapText="1"/>
      <protection locked="0"/>
    </xf>
    <xf numFmtId="0" fontId="54" fillId="18" borderId="6" xfId="105" applyFont="1" applyFill="1" applyBorder="1" applyAlignment="1" applyProtection="1">
      <alignment horizontal="center" vertical="center" wrapText="1"/>
    </xf>
    <xf numFmtId="17" fontId="54" fillId="18" borderId="6" xfId="105" applyNumberFormat="1" applyFont="1" applyFill="1" applyBorder="1" applyAlignment="1" applyProtection="1">
      <alignment horizontal="center" vertical="center" wrapText="1"/>
    </xf>
    <xf numFmtId="0" fontId="60" fillId="18" borderId="6" xfId="105" applyFont="1" applyFill="1" applyBorder="1" applyAlignment="1" applyProtection="1">
      <alignment horizontal="center" vertical="center" wrapText="1"/>
    </xf>
    <xf numFmtId="0" fontId="60" fillId="18" borderId="6" xfId="105" applyFont="1" applyFill="1" applyBorder="1" applyAlignment="1" applyProtection="1">
      <alignment horizontal="center" vertical="center" wrapText="1"/>
      <protection locked="0"/>
    </xf>
    <xf numFmtId="17" fontId="54" fillId="18" borderId="1" xfId="105" applyNumberFormat="1" applyFont="1" applyFill="1" applyBorder="1" applyAlignment="1" applyProtection="1">
      <alignment horizontal="center" vertical="center" wrapText="1"/>
    </xf>
    <xf numFmtId="0" fontId="59" fillId="18" borderId="61" xfId="104" applyFont="1" applyFill="1" applyBorder="1" applyAlignment="1">
      <alignment horizontal="left" vertical="center" wrapText="1"/>
    </xf>
    <xf numFmtId="0" fontId="54" fillId="18" borderId="1" xfId="105" applyFont="1" applyFill="1" applyBorder="1" applyAlignment="1" applyProtection="1">
      <alignment horizontal="center" vertical="center" wrapText="1"/>
    </xf>
    <xf numFmtId="0" fontId="59" fillId="18" borderId="67" xfId="104" applyFont="1" applyFill="1" applyBorder="1" applyAlignment="1">
      <alignment horizontal="left" vertical="center" wrapText="1"/>
    </xf>
    <xf numFmtId="0" fontId="59" fillId="18" borderId="68" xfId="104" applyFont="1" applyFill="1" applyBorder="1" applyAlignment="1">
      <alignment vertical="top" wrapText="1"/>
    </xf>
    <xf numFmtId="3" fontId="40" fillId="18" borderId="5" xfId="105" applyNumberFormat="1" applyFont="1" applyFill="1" applyBorder="1" applyAlignment="1" applyProtection="1">
      <alignment vertical="center" wrapText="1"/>
      <protection locked="0"/>
    </xf>
    <xf numFmtId="3" fontId="40" fillId="18" borderId="5" xfId="105" applyNumberFormat="1" applyFont="1" applyFill="1" applyBorder="1" applyAlignment="1" applyProtection="1">
      <alignment horizontal="center" vertical="center" wrapText="1"/>
      <protection locked="0"/>
    </xf>
    <xf numFmtId="0" fontId="54" fillId="18" borderId="5" xfId="105" applyFont="1" applyFill="1" applyBorder="1" applyAlignment="1" applyProtection="1">
      <alignment horizontal="center" vertical="center" wrapText="1"/>
      <protection locked="0"/>
    </xf>
    <xf numFmtId="0" fontId="54" fillId="18" borderId="50" xfId="105" applyFont="1" applyFill="1" applyBorder="1" applyAlignment="1" applyProtection="1">
      <alignment horizontal="center" vertical="center" wrapText="1"/>
    </xf>
    <xf numFmtId="0" fontId="59" fillId="20" borderId="69" xfId="104" applyFont="1" applyFill="1" applyBorder="1" applyAlignment="1">
      <alignment vertical="center" wrapText="1"/>
    </xf>
    <xf numFmtId="3" fontId="40" fillId="20" borderId="1" xfId="105" applyNumberFormat="1" applyFont="1" applyFill="1" applyBorder="1" applyAlignment="1" applyProtection="1">
      <alignment vertical="center" wrapText="1"/>
      <protection locked="0"/>
    </xf>
    <xf numFmtId="3" fontId="40" fillId="20" borderId="1" xfId="105" applyNumberFormat="1" applyFont="1" applyFill="1" applyBorder="1" applyAlignment="1" applyProtection="1">
      <alignment horizontal="center" vertical="center" wrapText="1"/>
      <protection locked="0"/>
    </xf>
    <xf numFmtId="0" fontId="54" fillId="20" borderId="1" xfId="105" applyFont="1" applyFill="1" applyBorder="1" applyAlignment="1" applyProtection="1">
      <alignment horizontal="center" vertical="center" wrapText="1"/>
      <protection locked="0"/>
    </xf>
    <xf numFmtId="0" fontId="54" fillId="20" borderId="1" xfId="105" applyFont="1" applyFill="1" applyBorder="1" applyAlignment="1" applyProtection="1">
      <alignment horizontal="center" vertical="center" wrapText="1"/>
    </xf>
    <xf numFmtId="0" fontId="16" fillId="20" borderId="1" xfId="104" applyFont="1" applyFill="1" applyBorder="1" applyAlignment="1">
      <alignment vertical="center"/>
    </xf>
    <xf numFmtId="17" fontId="54" fillId="20" borderId="1" xfId="105" applyNumberFormat="1" applyFont="1" applyFill="1" applyBorder="1" applyAlignment="1" applyProtection="1">
      <alignment horizontal="center" vertical="center" wrapText="1"/>
    </xf>
    <xf numFmtId="0" fontId="25" fillId="20" borderId="1" xfId="104" applyFill="1" applyBorder="1"/>
    <xf numFmtId="0" fontId="59" fillId="9" borderId="1" xfId="104" applyFont="1" applyFill="1" applyBorder="1" applyAlignment="1">
      <alignment horizontal="left" vertical="center" wrapText="1"/>
    </xf>
    <xf numFmtId="3" fontId="40" fillId="9" borderId="1" xfId="105" applyNumberFormat="1" applyFont="1" applyFill="1" applyBorder="1" applyAlignment="1" applyProtection="1">
      <alignment horizontal="center" vertical="center" wrapText="1"/>
      <protection locked="0"/>
    </xf>
    <xf numFmtId="0" fontId="16" fillId="9" borderId="1" xfId="104" applyFont="1" applyFill="1" applyBorder="1" applyAlignment="1">
      <alignment vertical="center"/>
    </xf>
    <xf numFmtId="17" fontId="54" fillId="9" borderId="1" xfId="105" applyNumberFormat="1" applyFont="1" applyFill="1" applyBorder="1" applyAlignment="1" applyProtection="1">
      <alignment horizontal="center" vertical="center" wrapText="1"/>
    </xf>
    <xf numFmtId="0" fontId="25" fillId="9" borderId="1" xfId="104" applyFill="1" applyBorder="1"/>
    <xf numFmtId="165" fontId="59" fillId="9" borderId="1" xfId="106" applyFont="1" applyFill="1" applyBorder="1" applyAlignment="1">
      <alignment horizontal="center" vertical="center" wrapText="1"/>
    </xf>
    <xf numFmtId="0" fontId="79" fillId="9" borderId="1" xfId="105" applyFont="1" applyFill="1" applyBorder="1" applyAlignment="1" applyProtection="1">
      <alignment horizontal="center" vertical="center" wrapText="1"/>
      <protection locked="0"/>
    </xf>
    <xf numFmtId="0" fontId="79" fillId="9" borderId="1" xfId="105" applyFont="1" applyFill="1" applyBorder="1" applyAlignment="1" applyProtection="1">
      <alignment horizontal="center" vertical="center" wrapText="1"/>
    </xf>
    <xf numFmtId="0" fontId="56" fillId="9" borderId="1" xfId="104" applyFont="1" applyFill="1" applyBorder="1" applyAlignment="1">
      <alignment horizontal="center" vertical="center" wrapText="1"/>
    </xf>
    <xf numFmtId="0" fontId="65" fillId="9" borderId="1" xfId="104" applyNumberFormat="1" applyFont="1" applyFill="1" applyBorder="1" applyAlignment="1">
      <alignment horizontal="justify" vertical="center" wrapText="1" readingOrder="1"/>
    </xf>
    <xf numFmtId="165" fontId="80" fillId="9" borderId="1" xfId="106" applyFont="1" applyFill="1" applyBorder="1" applyAlignment="1">
      <alignment horizontal="center" vertical="center" wrapText="1"/>
    </xf>
    <xf numFmtId="0" fontId="59" fillId="20" borderId="1" xfId="104" applyFont="1" applyFill="1" applyBorder="1" applyAlignment="1">
      <alignment horizontal="left" vertical="center" wrapText="1"/>
    </xf>
    <xf numFmtId="0" fontId="61" fillId="20" borderId="1" xfId="104" applyNumberFormat="1" applyFont="1" applyFill="1" applyBorder="1" applyAlignment="1">
      <alignment horizontal="justify" vertical="center" wrapText="1" readingOrder="1"/>
    </xf>
    <xf numFmtId="0" fontId="59" fillId="20" borderId="1" xfId="105" applyFont="1" applyFill="1" applyBorder="1" applyAlignment="1" applyProtection="1">
      <alignment horizontal="center" vertical="center" wrapText="1"/>
    </xf>
    <xf numFmtId="165" fontId="59" fillId="20" borderId="1" xfId="106" applyFont="1" applyFill="1" applyBorder="1" applyAlignment="1">
      <alignment horizontal="center" vertical="center" wrapText="1"/>
    </xf>
    <xf numFmtId="43" fontId="54" fillId="20" borderId="1" xfId="108" applyFont="1" applyFill="1" applyBorder="1" applyAlignment="1" applyProtection="1">
      <alignment horizontal="center" vertical="center" wrapText="1"/>
      <protection locked="0"/>
    </xf>
    <xf numFmtId="0" fontId="79" fillId="20" borderId="1" xfId="105" applyFont="1" applyFill="1" applyBorder="1" applyAlignment="1" applyProtection="1">
      <alignment horizontal="center" vertical="center" wrapText="1"/>
      <protection locked="0"/>
    </xf>
    <xf numFmtId="0" fontId="56" fillId="20" borderId="1" xfId="104" applyFont="1" applyFill="1" applyBorder="1" applyAlignment="1">
      <alignment horizontal="center" vertical="center" wrapText="1"/>
    </xf>
    <xf numFmtId="17" fontId="79" fillId="20" borderId="1" xfId="105" applyNumberFormat="1" applyFont="1" applyFill="1" applyBorder="1" applyAlignment="1" applyProtection="1">
      <alignment horizontal="center" vertical="center" wrapText="1"/>
      <protection locked="0"/>
    </xf>
    <xf numFmtId="0" fontId="65" fillId="0" borderId="1" xfId="104" applyFont="1" applyFill="1" applyBorder="1" applyAlignment="1">
      <alignment horizontal="left" vertical="center" wrapText="1"/>
    </xf>
    <xf numFmtId="0" fontId="65" fillId="0" borderId="1" xfId="104" applyNumberFormat="1" applyFont="1" applyFill="1" applyBorder="1" applyAlignment="1">
      <alignment horizontal="justify" vertical="center" wrapText="1" readingOrder="1"/>
    </xf>
    <xf numFmtId="0" fontId="65" fillId="0" borderId="1" xfId="105" applyFont="1" applyFill="1" applyBorder="1" applyAlignment="1" applyProtection="1">
      <alignment horizontal="center" vertical="center" wrapText="1"/>
    </xf>
    <xf numFmtId="165" fontId="65" fillId="0" borderId="1" xfId="106" applyFont="1" applyFill="1" applyBorder="1" applyAlignment="1">
      <alignment horizontal="center" vertical="center" wrapText="1"/>
    </xf>
    <xf numFmtId="3" fontId="75" fillId="0" borderId="1" xfId="105" applyNumberFormat="1" applyFont="1" applyFill="1" applyBorder="1" applyAlignment="1" applyProtection="1">
      <alignment horizontal="center" vertical="center" wrapText="1"/>
      <protection locked="0"/>
    </xf>
    <xf numFmtId="0" fontId="84" fillId="0" borderId="1" xfId="105" applyFont="1" applyFill="1" applyBorder="1" applyAlignment="1" applyProtection="1">
      <alignment horizontal="center" vertical="center" wrapText="1"/>
      <protection locked="0"/>
    </xf>
    <xf numFmtId="0" fontId="84" fillId="0" borderId="1" xfId="105" applyFont="1" applyFill="1" applyBorder="1" applyAlignment="1" applyProtection="1">
      <alignment horizontal="center" vertical="center" wrapText="1"/>
    </xf>
    <xf numFmtId="17" fontId="84" fillId="0" borderId="1" xfId="105" applyNumberFormat="1" applyFont="1" applyFill="1" applyBorder="1" applyAlignment="1" applyProtection="1">
      <alignment horizontal="center" vertical="center" wrapText="1"/>
    </xf>
    <xf numFmtId="0" fontId="56" fillId="0" borderId="1" xfId="104" applyFont="1" applyFill="1" applyBorder="1"/>
    <xf numFmtId="0" fontId="80" fillId="9" borderId="1" xfId="105" applyFont="1" applyFill="1" applyBorder="1" applyAlignment="1" applyProtection="1">
      <alignment horizontal="center" vertical="center" wrapText="1"/>
    </xf>
    <xf numFmtId="0" fontId="25" fillId="9" borderId="0" xfId="104" applyFill="1" applyBorder="1"/>
    <xf numFmtId="165" fontId="18" fillId="0" borderId="0" xfId="129" applyNumberFormat="1"/>
    <xf numFmtId="0" fontId="85" fillId="19" borderId="0" xfId="134" applyFont="1" applyFill="1" applyAlignment="1">
      <alignment horizontal="center"/>
    </xf>
    <xf numFmtId="0" fontId="0" fillId="0" borderId="67" xfId="0" applyBorder="1"/>
    <xf numFmtId="0" fontId="0" fillId="0" borderId="0" xfId="0" applyBorder="1"/>
    <xf numFmtId="0" fontId="0" fillId="0" borderId="73" xfId="0" applyBorder="1"/>
    <xf numFmtId="0" fontId="87" fillId="6" borderId="61" xfId="97" applyFont="1" applyBorder="1" applyAlignment="1">
      <alignment horizontal="center" vertical="center"/>
    </xf>
    <xf numFmtId="0" fontId="87" fillId="6" borderId="74" xfId="97" applyFont="1" applyBorder="1" applyAlignment="1">
      <alignment horizontal="center" vertical="center"/>
    </xf>
    <xf numFmtId="0" fontId="54" fillId="22" borderId="76" xfId="142" applyFont="1" applyBorder="1" applyAlignment="1">
      <alignment horizontal="center" vertical="center"/>
    </xf>
    <xf numFmtId="10" fontId="0" fillId="0" borderId="76" xfId="0" applyNumberFormat="1" applyBorder="1" applyAlignment="1">
      <alignment horizontal="center" vertical="center"/>
    </xf>
    <xf numFmtId="9" fontId="54" fillId="22" borderId="76" xfId="141" applyFont="1" applyFill="1" applyBorder="1" applyAlignment="1">
      <alignment horizontal="center" vertical="center"/>
    </xf>
    <xf numFmtId="0" fontId="54" fillId="22" borderId="77" xfId="142" applyFont="1" applyBorder="1" applyAlignment="1">
      <alignment horizontal="center" vertical="center"/>
    </xf>
    <xf numFmtId="0" fontId="54" fillId="22" borderId="77" xfId="142" applyFont="1" applyBorder="1" applyAlignment="1">
      <alignment horizontal="center" vertical="center" wrapText="1"/>
    </xf>
    <xf numFmtId="0" fontId="60" fillId="9" borderId="77" xfId="142" applyFont="1" applyFill="1" applyBorder="1" applyAlignment="1">
      <alignment horizontal="center" vertical="center" wrapText="1"/>
    </xf>
    <xf numFmtId="0" fontId="87" fillId="6" borderId="70" xfId="97" applyFont="1" applyBorder="1" applyAlignment="1">
      <alignment horizontal="center" vertical="center"/>
    </xf>
    <xf numFmtId="0" fontId="0" fillId="0" borderId="76" xfId="0" applyFill="1" applyBorder="1" applyAlignment="1">
      <alignment horizontal="center" vertical="center"/>
    </xf>
    <xf numFmtId="10" fontId="54" fillId="22" borderId="76" xfId="142" applyNumberFormat="1" applyFont="1" applyBorder="1" applyAlignment="1">
      <alignment horizontal="center" vertical="center"/>
    </xf>
    <xf numFmtId="0" fontId="0" fillId="0" borderId="76" xfId="0" applyBorder="1" applyAlignment="1">
      <alignment horizontal="center" vertical="center"/>
    </xf>
    <xf numFmtId="0" fontId="0" fillId="0" borderId="75" xfId="0" applyBorder="1" applyAlignment="1">
      <alignment vertical="center"/>
    </xf>
    <xf numFmtId="0" fontId="60" fillId="22" borderId="77" xfId="142" applyFont="1" applyBorder="1" applyAlignment="1">
      <alignment horizontal="center" vertical="center" wrapText="1"/>
    </xf>
    <xf numFmtId="9" fontId="85" fillId="19" borderId="0" xfId="134" applyNumberFormat="1" applyFont="1" applyFill="1" applyAlignment="1">
      <alignment horizontal="center"/>
    </xf>
    <xf numFmtId="0" fontId="85" fillId="19" borderId="0" xfId="134" applyFont="1" applyFill="1"/>
    <xf numFmtId="0" fontId="11" fillId="0" borderId="0" xfId="154"/>
    <xf numFmtId="0" fontId="11" fillId="0" borderId="0" xfId="154" applyAlignment="1">
      <alignment horizontal="center" vertical="center"/>
    </xf>
    <xf numFmtId="0" fontId="42" fillId="0" borderId="0" xfId="154" applyFont="1" applyAlignment="1">
      <alignment vertical="center"/>
    </xf>
    <xf numFmtId="0" fontId="42" fillId="0" borderId="0" xfId="154" applyFont="1" applyAlignment="1">
      <alignment horizontal="center" vertical="center"/>
    </xf>
    <xf numFmtId="0" fontId="11" fillId="0" borderId="0" xfId="154" applyAlignment="1">
      <alignment vertical="center" wrapText="1"/>
    </xf>
    <xf numFmtId="0" fontId="11" fillId="0" borderId="0" xfId="154" applyAlignment="1">
      <alignment horizontal="center" vertical="center" wrapText="1"/>
    </xf>
    <xf numFmtId="0" fontId="56" fillId="9" borderId="1" xfId="154" applyFont="1" applyFill="1" applyBorder="1" applyAlignment="1">
      <alignment horizontal="center" vertical="center" wrapText="1"/>
    </xf>
    <xf numFmtId="0" fontId="56" fillId="9" borderId="1" xfId="154" applyFont="1" applyFill="1" applyBorder="1" applyAlignment="1">
      <alignment horizontal="center" vertical="center"/>
    </xf>
    <xf numFmtId="0" fontId="56" fillId="0" borderId="1" xfId="154" applyFont="1" applyFill="1" applyBorder="1" applyAlignment="1">
      <alignment horizontal="center" vertical="center"/>
    </xf>
    <xf numFmtId="0" fontId="11" fillId="9" borderId="1" xfId="154" applyFont="1" applyFill="1" applyBorder="1" applyAlignment="1">
      <alignment horizontal="center" vertical="center" wrapText="1"/>
    </xf>
    <xf numFmtId="0" fontId="56" fillId="9" borderId="0" xfId="154" applyFont="1" applyFill="1"/>
    <xf numFmtId="0" fontId="56" fillId="9" borderId="1" xfId="154" applyFont="1" applyFill="1" applyBorder="1"/>
    <xf numFmtId="175" fontId="56" fillId="9" borderId="1" xfId="154" applyNumberFormat="1" applyFont="1" applyFill="1" applyBorder="1" applyAlignment="1">
      <alignment horizontal="center" vertical="center"/>
    </xf>
    <xf numFmtId="0" fontId="7" fillId="9" borderId="1" xfId="154" applyFont="1" applyFill="1" applyBorder="1" applyAlignment="1">
      <alignment horizontal="center" vertical="center" wrapText="1"/>
    </xf>
    <xf numFmtId="0" fontId="5" fillId="9" borderId="1" xfId="154" applyFont="1" applyFill="1" applyBorder="1" applyAlignment="1">
      <alignment horizontal="center" vertical="center" wrapText="1"/>
    </xf>
    <xf numFmtId="0" fontId="54" fillId="22" borderId="75" xfId="142" applyFont="1" applyBorder="1" applyAlignment="1">
      <alignment vertical="center"/>
    </xf>
    <xf numFmtId="9" fontId="87" fillId="6" borderId="74" xfId="97" applyNumberFormat="1" applyFont="1" applyBorder="1" applyAlignment="1">
      <alignment horizontal="center" vertical="center"/>
    </xf>
    <xf numFmtId="0" fontId="4" fillId="9" borderId="1" xfId="154" applyFont="1" applyFill="1" applyBorder="1" applyAlignment="1">
      <alignment horizontal="center" vertical="center" wrapText="1"/>
    </xf>
    <xf numFmtId="10" fontId="85" fillId="19" borderId="0" xfId="141" applyNumberFormat="1" applyFont="1" applyFill="1" applyAlignment="1">
      <alignment horizontal="center"/>
    </xf>
    <xf numFmtId="0" fontId="58" fillId="0" borderId="0" xfId="144" applyFont="1"/>
    <xf numFmtId="0" fontId="58" fillId="0" borderId="0" xfId="144" applyFont="1" applyAlignment="1">
      <alignment vertical="center"/>
    </xf>
    <xf numFmtId="0" fontId="58" fillId="0" borderId="0" xfId="144" applyFont="1" applyAlignment="1">
      <alignment horizontal="center" vertical="center"/>
    </xf>
    <xf numFmtId="0" fontId="58" fillId="0" borderId="0" xfId="144" applyFont="1" applyAlignment="1">
      <alignment horizontal="center"/>
    </xf>
    <xf numFmtId="0" fontId="88" fillId="0" borderId="1" xfId="120" applyFont="1" applyFill="1" applyBorder="1" applyAlignment="1">
      <alignment horizontal="left" vertical="center" wrapText="1"/>
    </xf>
    <xf numFmtId="174" fontId="88" fillId="0" borderId="6" xfId="144" applyNumberFormat="1" applyFont="1" applyFill="1" applyBorder="1" applyAlignment="1">
      <alignment vertical="center" wrapText="1"/>
    </xf>
    <xf numFmtId="0" fontId="88" fillId="0" borderId="6" xfId="144" applyFont="1" applyFill="1" applyBorder="1" applyAlignment="1">
      <alignment vertical="center"/>
    </xf>
    <xf numFmtId="0" fontId="88" fillId="0" borderId="6" xfId="144" applyFont="1" applyFill="1" applyBorder="1" applyAlignment="1">
      <alignment horizontal="center" vertical="center"/>
    </xf>
    <xf numFmtId="17" fontId="88" fillId="0" borderId="6" xfId="144" applyNumberFormat="1" applyFont="1" applyFill="1" applyBorder="1" applyAlignment="1">
      <alignment horizontal="center" vertical="center"/>
    </xf>
    <xf numFmtId="0" fontId="88" fillId="0" borderId="6" xfId="144" applyNumberFormat="1" applyFont="1" applyFill="1" applyBorder="1" applyAlignment="1">
      <alignment horizontal="center" vertical="center"/>
    </xf>
    <xf numFmtId="0" fontId="88" fillId="0" borderId="61" xfId="144" applyFont="1" applyFill="1" applyBorder="1" applyAlignment="1">
      <alignment horizontal="center" vertical="center"/>
    </xf>
    <xf numFmtId="0" fontId="88" fillId="0" borderId="1" xfId="144" applyFont="1" applyFill="1" applyBorder="1" applyAlignment="1">
      <alignment vertical="center" wrapText="1"/>
    </xf>
    <xf numFmtId="0" fontId="88" fillId="0" borderId="1" xfId="144" applyFont="1" applyFill="1" applyBorder="1" applyAlignment="1">
      <alignment horizontal="center" vertical="center" wrapText="1"/>
    </xf>
    <xf numFmtId="0" fontId="88" fillId="0" borderId="0" xfId="144" applyFont="1" applyFill="1"/>
    <xf numFmtId="174" fontId="88" fillId="0" borderId="6" xfId="144" applyNumberFormat="1" applyFont="1" applyFill="1" applyBorder="1" applyAlignment="1">
      <alignment wrapText="1"/>
    </xf>
    <xf numFmtId="0" fontId="88" fillId="0" borderId="1" xfId="144" applyFont="1" applyFill="1" applyBorder="1" applyAlignment="1">
      <alignment vertical="center"/>
    </xf>
    <xf numFmtId="17" fontId="88" fillId="0" borderId="61" xfId="144" applyNumberFormat="1" applyFont="1" applyFill="1" applyBorder="1" applyAlignment="1">
      <alignment horizontal="center" vertical="center"/>
    </xf>
    <xf numFmtId="0" fontId="88" fillId="0" borderId="6" xfId="144" applyNumberFormat="1" applyFont="1" applyFill="1" applyBorder="1" applyAlignment="1">
      <alignment vertical="center" wrapText="1"/>
    </xf>
    <xf numFmtId="0" fontId="88" fillId="0" borderId="6" xfId="120" applyFont="1" applyFill="1" applyBorder="1" applyAlignment="1">
      <alignment horizontal="left" vertical="center" wrapText="1"/>
    </xf>
    <xf numFmtId="0" fontId="88" fillId="0" borderId="6" xfId="144" applyFont="1" applyFill="1" applyBorder="1" applyAlignment="1">
      <alignment vertical="center" wrapText="1"/>
    </xf>
    <xf numFmtId="0" fontId="88" fillId="0" borderId="6" xfId="144" applyFont="1" applyFill="1" applyBorder="1" applyAlignment="1">
      <alignment horizontal="center" vertical="center" wrapText="1"/>
    </xf>
    <xf numFmtId="0" fontId="57" fillId="8" borderId="78" xfId="145" applyFont="1" applyBorder="1" applyAlignment="1" applyProtection="1">
      <alignment horizontal="center" vertical="center" wrapText="1"/>
      <protection locked="0"/>
    </xf>
    <xf numFmtId="0" fontId="57" fillId="8" borderId="78" xfId="145" applyFont="1" applyBorder="1" applyAlignment="1" applyProtection="1">
      <alignment horizontal="center" vertical="center" wrapText="1"/>
    </xf>
    <xf numFmtId="0" fontId="57" fillId="19" borderId="78" xfId="147" applyFont="1" applyFill="1" applyBorder="1" applyAlignment="1" applyProtection="1">
      <alignment horizontal="center" vertical="center" wrapText="1"/>
      <protection locked="0"/>
    </xf>
    <xf numFmtId="0" fontId="88" fillId="0" borderId="79" xfId="120" applyFont="1" applyFill="1" applyBorder="1" applyAlignment="1">
      <alignment horizontal="left" vertical="center" wrapText="1"/>
    </xf>
    <xf numFmtId="0" fontId="88" fillId="0" borderId="80" xfId="144" applyFont="1" applyFill="1" applyBorder="1" applyAlignment="1">
      <alignment vertical="center" wrapText="1"/>
    </xf>
    <xf numFmtId="0" fontId="88" fillId="0" borderId="81" xfId="120" applyFont="1" applyFill="1" applyBorder="1" applyAlignment="1">
      <alignment vertical="center" wrapText="1"/>
    </xf>
    <xf numFmtId="0" fontId="88" fillId="0" borderId="82" xfId="144" applyFont="1" applyFill="1" applyBorder="1" applyAlignment="1">
      <alignment vertical="center" wrapText="1"/>
    </xf>
    <xf numFmtId="0" fontId="88" fillId="0" borderId="86" xfId="120" applyFont="1" applyFill="1" applyBorder="1" applyAlignment="1">
      <alignment vertical="center" wrapText="1"/>
    </xf>
    <xf numFmtId="0" fontId="88" fillId="0" borderId="87" xfId="144" applyFont="1" applyFill="1" applyBorder="1" applyAlignment="1">
      <alignment vertical="center" wrapText="1"/>
    </xf>
    <xf numFmtId="0" fontId="88" fillId="0" borderId="87" xfId="144" applyFont="1" applyFill="1" applyBorder="1" applyAlignment="1">
      <alignment vertical="center"/>
    </xf>
    <xf numFmtId="0" fontId="88" fillId="0" borderId="87" xfId="120" applyFont="1" applyFill="1" applyBorder="1" applyAlignment="1">
      <alignment horizontal="left" vertical="center" wrapText="1"/>
    </xf>
    <xf numFmtId="0" fontId="88" fillId="0" borderId="88" xfId="144" applyFont="1" applyFill="1" applyBorder="1" applyAlignment="1">
      <alignment horizontal="center" vertical="center"/>
    </xf>
    <xf numFmtId="17" fontId="88" fillId="0" borderId="88" xfId="144" applyNumberFormat="1" applyFont="1" applyFill="1" applyBorder="1" applyAlignment="1">
      <alignment horizontal="center" vertical="center"/>
    </xf>
    <xf numFmtId="17" fontId="88" fillId="0" borderId="89" xfId="144" applyNumberFormat="1" applyFont="1" applyFill="1" applyBorder="1" applyAlignment="1">
      <alignment horizontal="center" vertical="center"/>
    </xf>
    <xf numFmtId="0" fontId="88" fillId="0" borderId="87" xfId="144" applyFont="1" applyFill="1" applyBorder="1" applyAlignment="1">
      <alignment horizontal="center" vertical="center" wrapText="1"/>
    </xf>
    <xf numFmtId="0" fontId="88" fillId="0" borderId="90" xfId="144" applyFont="1" applyFill="1" applyBorder="1" applyAlignment="1">
      <alignment vertical="center" wrapText="1"/>
    </xf>
    <xf numFmtId="0" fontId="58" fillId="0" borderId="0" xfId="144" applyFont="1" applyBorder="1"/>
    <xf numFmtId="174" fontId="58" fillId="0" borderId="0" xfId="144" applyNumberFormat="1" applyFont="1" applyBorder="1" applyAlignment="1">
      <alignment horizontal="center"/>
    </xf>
    <xf numFmtId="0" fontId="58" fillId="0" borderId="0" xfId="144" applyFont="1" applyBorder="1" applyAlignment="1">
      <alignment horizontal="center"/>
    </xf>
    <xf numFmtId="0" fontId="58" fillId="0" borderId="0" xfId="144" applyFont="1" applyBorder="1" applyAlignment="1">
      <alignment horizontal="center" vertical="center"/>
    </xf>
    <xf numFmtId="0" fontId="57" fillId="0" borderId="84" xfId="144" applyFont="1" applyBorder="1" applyAlignment="1">
      <alignment horizontal="center" vertical="center"/>
    </xf>
    <xf numFmtId="0" fontId="57" fillId="0" borderId="83" xfId="144" applyFont="1" applyBorder="1" applyAlignment="1">
      <alignment vertical="center"/>
    </xf>
    <xf numFmtId="0" fontId="57" fillId="0" borderId="84" xfId="144" applyFont="1" applyBorder="1" applyAlignment="1">
      <alignment vertical="center"/>
    </xf>
    <xf numFmtId="174" fontId="57" fillId="0" borderId="84" xfId="144" applyNumberFormat="1" applyFont="1" applyBorder="1" applyAlignment="1">
      <alignment horizontal="center" vertical="center"/>
    </xf>
    <xf numFmtId="0" fontId="57" fillId="0" borderId="85" xfId="144" applyFont="1" applyBorder="1" applyAlignment="1">
      <alignment vertical="center"/>
    </xf>
    <xf numFmtId="0" fontId="57" fillId="0" borderId="0" xfId="144" applyFont="1" applyAlignment="1">
      <alignment vertical="center"/>
    </xf>
    <xf numFmtId="0" fontId="88" fillId="0" borderId="70" xfId="144" applyFont="1" applyFill="1" applyBorder="1" applyAlignment="1">
      <alignment vertical="center" wrapText="1"/>
    </xf>
    <xf numFmtId="0" fontId="88" fillId="0" borderId="3" xfId="144" applyFont="1" applyFill="1" applyBorder="1" applyAlignment="1">
      <alignment vertical="center" wrapText="1"/>
    </xf>
    <xf numFmtId="0" fontId="88" fillId="0" borderId="95" xfId="144" applyFont="1" applyFill="1" applyBorder="1" applyAlignment="1">
      <alignment vertical="center" wrapText="1"/>
    </xf>
    <xf numFmtId="0" fontId="58" fillId="0" borderId="0" xfId="126" applyFont="1"/>
    <xf numFmtId="0" fontId="58" fillId="0" borderId="0" xfId="126" applyFont="1" applyAlignment="1">
      <alignment wrapText="1"/>
    </xf>
    <xf numFmtId="0" fontId="58" fillId="0" borderId="0" xfId="126" applyFont="1" applyAlignment="1">
      <alignment horizontal="center" vertical="center"/>
    </xf>
    <xf numFmtId="4" fontId="58" fillId="0" borderId="0" xfId="126" applyNumberFormat="1" applyFont="1" applyAlignment="1">
      <alignment horizontal="center" vertical="center"/>
    </xf>
    <xf numFmtId="0" fontId="88" fillId="0" borderId="1" xfId="126" applyFont="1" applyFill="1" applyBorder="1" applyAlignment="1">
      <alignment horizontal="center" vertical="center"/>
    </xf>
    <xf numFmtId="0" fontId="88" fillId="0" borderId="1" xfId="126" applyFont="1" applyFill="1" applyBorder="1" applyAlignment="1">
      <alignment horizontal="center" vertical="center" wrapText="1"/>
    </xf>
    <xf numFmtId="0" fontId="58" fillId="0" borderId="0" xfId="126" applyFont="1" applyBorder="1" applyAlignment="1">
      <alignment horizontal="center"/>
    </xf>
    <xf numFmtId="171" fontId="58" fillId="0" borderId="0" xfId="141" applyNumberFormat="1" applyFont="1" applyBorder="1" applyAlignment="1">
      <alignment horizontal="center"/>
    </xf>
    <xf numFmtId="0" fontId="58" fillId="0" borderId="0" xfId="126" applyFont="1" applyBorder="1"/>
    <xf numFmtId="0" fontId="58" fillId="0" borderId="0" xfId="126" applyFont="1" applyBorder="1" applyAlignment="1">
      <alignment horizontal="center" vertical="center"/>
    </xf>
    <xf numFmtId="0" fontId="58" fillId="0" borderId="0" xfId="126" applyFont="1" applyAlignment="1">
      <alignment vertical="center"/>
    </xf>
    <xf numFmtId="0" fontId="58" fillId="0" borderId="0" xfId="126" applyFont="1" applyAlignment="1">
      <alignment vertical="center" wrapText="1"/>
    </xf>
    <xf numFmtId="0" fontId="57" fillId="15" borderId="16" xfId="136" applyFont="1" applyFill="1" applyBorder="1" applyAlignment="1" applyProtection="1">
      <alignment horizontal="center" vertical="center" wrapText="1"/>
      <protection locked="0"/>
    </xf>
    <xf numFmtId="0" fontId="88" fillId="0" borderId="1" xfId="126" applyFont="1" applyFill="1" applyBorder="1" applyAlignment="1">
      <alignment vertical="center" wrapText="1"/>
    </xf>
    <xf numFmtId="4" fontId="88" fillId="0" borderId="1" xfId="126" applyNumberFormat="1" applyFont="1" applyFill="1" applyBorder="1" applyAlignment="1">
      <alignment horizontal="center" vertical="center"/>
    </xf>
    <xf numFmtId="0" fontId="88" fillId="0" borderId="51" xfId="126" applyFont="1" applyFill="1" applyBorder="1" applyAlignment="1">
      <alignment horizontal="center" vertical="center" wrapText="1"/>
    </xf>
    <xf numFmtId="0" fontId="88" fillId="0" borderId="51" xfId="126" applyFont="1" applyFill="1" applyBorder="1" applyAlignment="1">
      <alignment vertical="center" wrapText="1"/>
    </xf>
    <xf numFmtId="0" fontId="58" fillId="0" borderId="1" xfId="134" applyFont="1" applyBorder="1" applyAlignment="1">
      <alignment horizontal="left"/>
    </xf>
    <xf numFmtId="0" fontId="88" fillId="0" borderId="0" xfId="126" applyFont="1" applyBorder="1"/>
    <xf numFmtId="0" fontId="57" fillId="0" borderId="1" xfId="134" applyFont="1" applyBorder="1" applyAlignment="1">
      <alignment horizontal="left"/>
    </xf>
    <xf numFmtId="0" fontId="88" fillId="24" borderId="6" xfId="144" applyFont="1" applyFill="1" applyBorder="1" applyAlignment="1">
      <alignment vertical="center"/>
    </xf>
    <xf numFmtId="0" fontId="88" fillId="24" borderId="6" xfId="120" applyFont="1" applyFill="1" applyBorder="1" applyAlignment="1">
      <alignment horizontal="left" vertical="center" wrapText="1"/>
    </xf>
    <xf numFmtId="0" fontId="88" fillId="24" borderId="6" xfId="144" applyFont="1" applyFill="1" applyBorder="1" applyAlignment="1">
      <alignment horizontal="center" vertical="center"/>
    </xf>
    <xf numFmtId="17" fontId="88" fillId="24" borderId="6" xfId="144" applyNumberFormat="1" applyFont="1" applyFill="1" applyBorder="1" applyAlignment="1">
      <alignment horizontal="center" vertical="center"/>
    </xf>
    <xf numFmtId="0" fontId="88" fillId="24" borderId="6" xfId="144" applyNumberFormat="1" applyFont="1" applyFill="1" applyBorder="1" applyAlignment="1">
      <alignment horizontal="center" vertical="center"/>
    </xf>
    <xf numFmtId="0" fontId="88" fillId="24" borderId="61" xfId="144" applyFont="1" applyFill="1" applyBorder="1" applyAlignment="1">
      <alignment horizontal="center" vertical="center"/>
    </xf>
    <xf numFmtId="0" fontId="88" fillId="24" borderId="6" xfId="144" applyFont="1" applyFill="1" applyBorder="1" applyAlignment="1">
      <alignment vertical="center" wrapText="1"/>
    </xf>
    <xf numFmtId="0" fontId="88" fillId="24" borderId="6" xfId="144" applyFont="1" applyFill="1" applyBorder="1" applyAlignment="1">
      <alignment horizontal="center" vertical="center" wrapText="1"/>
    </xf>
    <xf numFmtId="0" fontId="88" fillId="24" borderId="80" xfId="144" applyFont="1" applyFill="1" applyBorder="1" applyAlignment="1">
      <alignment vertical="center" wrapText="1"/>
    </xf>
    <xf numFmtId="0" fontId="88" fillId="24" borderId="70" xfId="144" applyFont="1" applyFill="1" applyBorder="1" applyAlignment="1">
      <alignment vertical="center" wrapText="1"/>
    </xf>
    <xf numFmtId="0" fontId="89" fillId="24" borderId="79" xfId="120" applyFont="1" applyFill="1" applyBorder="1" applyAlignment="1">
      <alignment horizontal="left" vertical="center" wrapText="1"/>
    </xf>
    <xf numFmtId="0" fontId="58" fillId="19" borderId="1" xfId="134" applyFont="1" applyFill="1" applyBorder="1" applyAlignment="1">
      <alignment horizontal="center" vertical="center"/>
    </xf>
    <xf numFmtId="9" fontId="58" fillId="19" borderId="1" xfId="134" applyNumberFormat="1" applyFont="1" applyFill="1" applyBorder="1" applyAlignment="1">
      <alignment horizontal="center" vertical="center"/>
    </xf>
    <xf numFmtId="10" fontId="58" fillId="19" borderId="1" xfId="134" applyNumberFormat="1" applyFont="1" applyFill="1" applyBorder="1" applyAlignment="1">
      <alignment horizontal="center" vertical="center"/>
    </xf>
    <xf numFmtId="0" fontId="57" fillId="19" borderId="96" xfId="134" applyFont="1" applyFill="1" applyBorder="1" applyAlignment="1">
      <alignment horizontal="center"/>
    </xf>
    <xf numFmtId="0" fontId="58" fillId="19" borderId="97" xfId="134" applyFont="1" applyFill="1" applyBorder="1" applyAlignment="1">
      <alignment horizontal="center" vertical="center"/>
    </xf>
    <xf numFmtId="9" fontId="58" fillId="19" borderId="98" xfId="134" applyNumberFormat="1" applyFont="1" applyFill="1" applyBorder="1" applyAlignment="1">
      <alignment horizontal="center"/>
    </xf>
    <xf numFmtId="0" fontId="58" fillId="19" borderId="81" xfId="134" applyFont="1" applyFill="1" applyBorder="1" applyAlignment="1">
      <alignment horizontal="center"/>
    </xf>
    <xf numFmtId="0" fontId="58" fillId="19" borderId="82" xfId="134" applyFont="1" applyFill="1" applyBorder="1"/>
    <xf numFmtId="0" fontId="57" fillId="19" borderId="81" xfId="134" applyFont="1" applyFill="1" applyBorder="1" applyAlignment="1">
      <alignment horizontal="center"/>
    </xf>
    <xf numFmtId="9" fontId="58" fillId="19" borderId="82" xfId="134" applyNumberFormat="1" applyFont="1" applyFill="1" applyBorder="1" applyAlignment="1">
      <alignment horizontal="center"/>
    </xf>
    <xf numFmtId="9" fontId="58" fillId="19" borderId="81" xfId="134" applyNumberFormat="1" applyFont="1" applyFill="1" applyBorder="1" applyAlignment="1">
      <alignment horizontal="center"/>
    </xf>
    <xf numFmtId="0" fontId="58" fillId="19" borderId="86" xfId="134" applyFont="1" applyFill="1" applyBorder="1" applyAlignment="1">
      <alignment horizontal="center"/>
    </xf>
    <xf numFmtId="0" fontId="58" fillId="19" borderId="87" xfId="134" applyFont="1" applyFill="1" applyBorder="1" applyAlignment="1">
      <alignment horizontal="center" vertical="center"/>
    </xf>
    <xf numFmtId="0" fontId="58" fillId="19" borderId="90" xfId="134" applyFont="1" applyFill="1" applyBorder="1"/>
    <xf numFmtId="0" fontId="88" fillId="0" borderId="1" xfId="126" applyFont="1" applyFill="1" applyBorder="1" applyAlignment="1">
      <alignment horizontal="left" vertical="center" wrapText="1" readingOrder="1"/>
    </xf>
    <xf numFmtId="0" fontId="88" fillId="0" borderId="51" xfId="126" applyFont="1" applyFill="1" applyBorder="1"/>
    <xf numFmtId="0" fontId="88" fillId="0" borderId="0" xfId="126" applyFont="1" applyFill="1"/>
    <xf numFmtId="0" fontId="88" fillId="0" borderId="1" xfId="126" applyFont="1" applyFill="1" applyBorder="1" applyAlignment="1">
      <alignment vertical="center"/>
    </xf>
    <xf numFmtId="0" fontId="88" fillId="0" borderId="51" xfId="126" applyFont="1" applyFill="1" applyBorder="1" applyAlignment="1">
      <alignment vertical="center"/>
    </xf>
    <xf numFmtId="0" fontId="88" fillId="0" borderId="56" xfId="126" applyFont="1" applyFill="1" applyBorder="1" applyAlignment="1">
      <alignment vertical="center" wrapText="1"/>
    </xf>
    <xf numFmtId="0" fontId="57" fillId="0" borderId="0" xfId="126" applyFont="1" applyAlignment="1">
      <alignment vertical="center"/>
    </xf>
    <xf numFmtId="0" fontId="57" fillId="15" borderId="71" xfId="136" applyFont="1" applyFill="1" applyBorder="1" applyAlignment="1" applyProtection="1">
      <alignment horizontal="center" vertical="center" wrapText="1"/>
      <protection locked="0"/>
    </xf>
    <xf numFmtId="0" fontId="88" fillId="0" borderId="3" xfId="126" applyFont="1" applyFill="1" applyBorder="1"/>
    <xf numFmtId="0" fontId="88" fillId="0" borderId="65" xfId="126" applyFont="1" applyFill="1" applyBorder="1" applyAlignment="1">
      <alignment vertical="center" wrapText="1"/>
    </xf>
    <xf numFmtId="0" fontId="88" fillId="0" borderId="3" xfId="1" applyFont="1" applyFill="1" applyBorder="1" applyAlignment="1">
      <alignment vertical="center"/>
    </xf>
    <xf numFmtId="0" fontId="88" fillId="0" borderId="3" xfId="126" applyFont="1" applyFill="1" applyBorder="1" applyAlignment="1">
      <alignment vertical="center" wrapText="1"/>
    </xf>
    <xf numFmtId="0" fontId="88" fillId="0" borderId="99" xfId="126" applyFont="1" applyFill="1" applyBorder="1" applyAlignment="1">
      <alignment vertical="center" wrapText="1"/>
    </xf>
    <xf numFmtId="0" fontId="89" fillId="24" borderId="1" xfId="120" applyFont="1" applyFill="1" applyBorder="1" applyAlignment="1">
      <alignment horizontal="left" vertical="center" wrapText="1"/>
    </xf>
    <xf numFmtId="0" fontId="88" fillId="24" borderId="1" xfId="144" applyFont="1" applyFill="1" applyBorder="1" applyAlignment="1">
      <alignment vertical="center"/>
    </xf>
    <xf numFmtId="0" fontId="88" fillId="24" borderId="1" xfId="120" applyFont="1" applyFill="1" applyBorder="1" applyAlignment="1">
      <alignment horizontal="left" vertical="center" wrapText="1"/>
    </xf>
    <xf numFmtId="0" fontId="88" fillId="24" borderId="1" xfId="144" applyFont="1" applyFill="1" applyBorder="1" applyAlignment="1">
      <alignment horizontal="center" vertical="center"/>
    </xf>
    <xf numFmtId="17" fontId="88" fillId="24" borderId="1" xfId="144" applyNumberFormat="1" applyFont="1" applyFill="1" applyBorder="1" applyAlignment="1">
      <alignment horizontal="center" vertical="center"/>
    </xf>
    <xf numFmtId="0" fontId="88" fillId="24" borderId="1" xfId="144" applyNumberFormat="1" applyFont="1" applyFill="1" applyBorder="1" applyAlignment="1">
      <alignment horizontal="center" vertical="center"/>
    </xf>
    <xf numFmtId="0" fontId="88" fillId="24" borderId="1" xfId="144" applyFont="1" applyFill="1" applyBorder="1" applyAlignment="1">
      <alignment horizontal="center" vertical="center" wrapText="1"/>
    </xf>
    <xf numFmtId="0" fontId="88" fillId="0" borderId="1" xfId="126" applyFont="1" applyFill="1" applyBorder="1" applyAlignment="1">
      <alignment horizontal="center" vertical="center" wrapText="1" readingOrder="1"/>
    </xf>
    <xf numFmtId="17" fontId="88" fillId="0" borderId="1" xfId="126" applyNumberFormat="1" applyFont="1" applyFill="1" applyBorder="1" applyAlignment="1">
      <alignment horizontal="center" vertical="center"/>
    </xf>
    <xf numFmtId="17" fontId="88" fillId="0" borderId="1" xfId="126" quotePrefix="1" applyNumberFormat="1" applyFont="1" applyFill="1" applyBorder="1" applyAlignment="1">
      <alignment horizontal="center" vertical="center"/>
    </xf>
    <xf numFmtId="0" fontId="89" fillId="24" borderId="81" xfId="120" applyFont="1" applyFill="1" applyBorder="1" applyAlignment="1">
      <alignment horizontal="left" vertical="center" wrapText="1"/>
    </xf>
    <xf numFmtId="0" fontId="88" fillId="24" borderId="82" xfId="144" applyFont="1" applyFill="1" applyBorder="1" applyAlignment="1">
      <alignment vertical="center" wrapText="1"/>
    </xf>
    <xf numFmtId="0" fontId="88" fillId="0" borderId="81" xfId="126" applyFont="1" applyFill="1" applyBorder="1" applyAlignment="1">
      <alignment horizontal="left" vertical="top" wrapText="1" indent="1"/>
    </xf>
    <xf numFmtId="0" fontId="88" fillId="0" borderId="81" xfId="126" applyFont="1" applyFill="1" applyBorder="1" applyAlignment="1">
      <alignment horizontal="left" vertical="top" wrapText="1" indent="1" readingOrder="1"/>
    </xf>
    <xf numFmtId="0" fontId="57" fillId="0" borderId="86" xfId="126" applyFont="1" applyBorder="1" applyAlignment="1">
      <alignment vertical="center"/>
    </xf>
    <xf numFmtId="0" fontId="57" fillId="0" borderId="87" xfId="126" applyFont="1" applyBorder="1" applyAlignment="1">
      <alignment vertical="center"/>
    </xf>
    <xf numFmtId="0" fontId="57" fillId="0" borderId="87" xfId="126" applyFont="1" applyBorder="1" applyAlignment="1">
      <alignment vertical="center" wrapText="1"/>
    </xf>
    <xf numFmtId="0" fontId="57" fillId="0" borderId="87" xfId="126" applyFont="1" applyBorder="1" applyAlignment="1">
      <alignment horizontal="center" vertical="center"/>
    </xf>
    <xf numFmtId="4" fontId="57" fillId="0" borderId="87" xfId="126" applyNumberFormat="1" applyFont="1" applyBorder="1" applyAlignment="1">
      <alignment horizontal="center" vertical="center"/>
    </xf>
    <xf numFmtId="0" fontId="57" fillId="8" borderId="78" xfId="127" applyFont="1" applyBorder="1" applyAlignment="1" applyProtection="1">
      <alignment horizontal="center" vertical="center" wrapText="1"/>
      <protection locked="0"/>
    </xf>
    <xf numFmtId="0" fontId="57" fillId="8" borderId="78" xfId="127" applyFont="1" applyBorder="1" applyAlignment="1" applyProtection="1">
      <alignment horizontal="center" vertical="center" wrapText="1"/>
    </xf>
    <xf numFmtId="0" fontId="88" fillId="0" borderId="1" xfId="126" applyFont="1" applyFill="1" applyBorder="1" applyAlignment="1">
      <alignment horizontal="left" vertical="center" wrapText="1"/>
    </xf>
    <xf numFmtId="3" fontId="88" fillId="0" borderId="1" xfId="126" applyNumberFormat="1" applyFont="1" applyFill="1" applyBorder="1" applyAlignment="1">
      <alignment horizontal="left" vertical="center" wrapText="1"/>
    </xf>
    <xf numFmtId="4" fontId="88" fillId="0" borderId="1" xfId="126" applyNumberFormat="1" applyFont="1" applyFill="1" applyBorder="1" applyAlignment="1">
      <alignment horizontal="left" vertical="center" wrapText="1"/>
    </xf>
    <xf numFmtId="0" fontId="88" fillId="24" borderId="1" xfId="144" applyFont="1" applyFill="1" applyBorder="1" applyAlignment="1">
      <alignment horizontal="left" vertical="center" wrapText="1"/>
    </xf>
    <xf numFmtId="171" fontId="58" fillId="0" borderId="1" xfId="141" applyNumberFormat="1" applyFont="1" applyBorder="1" applyAlignment="1">
      <alignment horizontal="center"/>
    </xf>
    <xf numFmtId="171" fontId="58" fillId="19" borderId="1" xfId="141" applyNumberFormat="1" applyFont="1" applyFill="1" applyBorder="1" applyAlignment="1">
      <alignment horizontal="center"/>
    </xf>
    <xf numFmtId="174" fontId="89" fillId="24" borderId="6" xfId="144" applyNumberFormat="1" applyFont="1" applyFill="1" applyBorder="1" applyAlignment="1">
      <alignment vertical="center" wrapText="1"/>
    </xf>
    <xf numFmtId="0" fontId="89" fillId="15" borderId="82" xfId="136" applyFont="1" applyFill="1" applyBorder="1" applyAlignment="1" applyProtection="1">
      <alignment horizontal="center" vertical="center" wrapText="1"/>
      <protection locked="0"/>
    </xf>
    <xf numFmtId="0" fontId="88" fillId="0" borderId="82" xfId="144" applyFont="1" applyFill="1" applyBorder="1"/>
    <xf numFmtId="0" fontId="89" fillId="15" borderId="3" xfId="136" applyFont="1" applyFill="1" applyBorder="1" applyAlignment="1" applyProtection="1">
      <alignment horizontal="center" vertical="center" wrapText="1"/>
      <protection locked="0"/>
    </xf>
    <xf numFmtId="0" fontId="88" fillId="0" borderId="3" xfId="144" applyFont="1" applyFill="1" applyBorder="1"/>
    <xf numFmtId="0" fontId="58" fillId="0" borderId="0" xfId="129" applyFont="1" applyAlignment="1">
      <alignment vertical="center"/>
    </xf>
    <xf numFmtId="0" fontId="88" fillId="0" borderId="0" xfId="129" applyFont="1" applyAlignment="1">
      <alignment vertical="center"/>
    </xf>
    <xf numFmtId="0" fontId="89" fillId="19" borderId="78" xfId="113" applyFont="1" applyFill="1" applyBorder="1" applyAlignment="1" applyProtection="1">
      <alignment horizontal="center" vertical="center" wrapText="1"/>
      <protection locked="0"/>
    </xf>
    <xf numFmtId="0" fontId="89" fillId="19" borderId="78" xfId="113" applyFont="1" applyFill="1" applyBorder="1" applyAlignment="1" applyProtection="1">
      <alignment horizontal="center" vertical="center" wrapText="1"/>
    </xf>
    <xf numFmtId="0" fontId="89" fillId="19" borderId="78" xfId="113" applyFont="1" applyFill="1" applyBorder="1" applyAlignment="1" applyProtection="1">
      <alignment horizontal="center" vertical="center"/>
      <protection locked="0"/>
    </xf>
    <xf numFmtId="0" fontId="89" fillId="19" borderId="78" xfId="147" applyFont="1" applyFill="1" applyBorder="1" applyAlignment="1" applyProtection="1">
      <alignment horizontal="center" vertical="center" wrapText="1"/>
      <protection locked="0"/>
    </xf>
    <xf numFmtId="164" fontId="88" fillId="0" borderId="1" xfId="133" applyFont="1" applyFill="1" applyBorder="1" applyAlignment="1">
      <alignment vertical="center" wrapText="1"/>
    </xf>
    <xf numFmtId="0" fontId="88" fillId="0" borderId="1" xfId="129" applyFont="1" applyFill="1" applyBorder="1" applyAlignment="1">
      <alignment vertical="center" wrapText="1"/>
    </xf>
    <xf numFmtId="0" fontId="88" fillId="0" borderId="1" xfId="129" applyFont="1" applyFill="1" applyBorder="1" applyAlignment="1">
      <alignment horizontal="center" vertical="center"/>
    </xf>
    <xf numFmtId="14" fontId="88" fillId="0" borderId="1" xfId="114" applyNumberFormat="1" applyFont="1" applyFill="1" applyBorder="1" applyAlignment="1">
      <alignment horizontal="center" vertical="center" wrapText="1"/>
    </xf>
    <xf numFmtId="180" fontId="88" fillId="0" borderId="1" xfId="114" applyNumberFormat="1" applyFont="1" applyFill="1" applyBorder="1" applyAlignment="1">
      <alignment horizontal="center" vertical="center" wrapText="1"/>
    </xf>
    <xf numFmtId="0" fontId="88" fillId="0" borderId="3" xfId="129" applyFont="1" applyFill="1" applyBorder="1" applyAlignment="1">
      <alignment vertical="center"/>
    </xf>
    <xf numFmtId="0" fontId="88" fillId="0" borderId="82" xfId="129" applyFont="1" applyFill="1" applyBorder="1" applyAlignment="1">
      <alignment vertical="center"/>
    </xf>
    <xf numFmtId="0" fontId="88" fillId="0" borderId="0" xfId="129" applyFont="1" applyFill="1" applyAlignment="1">
      <alignment vertical="center"/>
    </xf>
    <xf numFmtId="14" fontId="88" fillId="0" borderId="1" xfId="114" applyNumberFormat="1" applyFont="1" applyFill="1" applyBorder="1" applyAlignment="1">
      <alignment horizontal="left" vertical="center" wrapText="1"/>
    </xf>
    <xf numFmtId="0" fontId="88" fillId="0" borderId="1" xfId="129" applyFont="1" applyFill="1" applyBorder="1" applyAlignment="1">
      <alignment horizontal="left" vertical="center"/>
    </xf>
    <xf numFmtId="0" fontId="88" fillId="0" borderId="1" xfId="129" applyFont="1" applyFill="1" applyBorder="1" applyAlignment="1">
      <alignment vertical="center"/>
    </xf>
    <xf numFmtId="0" fontId="88" fillId="0" borderId="1" xfId="129" applyFont="1" applyFill="1" applyBorder="1" applyAlignment="1">
      <alignment horizontal="center" vertical="center" wrapText="1"/>
    </xf>
    <xf numFmtId="0" fontId="88" fillId="0" borderId="1" xfId="129" applyFont="1" applyFill="1" applyBorder="1" applyAlignment="1">
      <alignment horizontal="left" vertical="center" wrapText="1"/>
    </xf>
    <xf numFmtId="0" fontId="88" fillId="0" borderId="3" xfId="129" applyFont="1" applyFill="1" applyBorder="1" applyAlignment="1">
      <alignment vertical="center" wrapText="1"/>
    </xf>
    <xf numFmtId="0" fontId="88" fillId="0" borderId="82" xfId="129" applyFont="1" applyFill="1" applyBorder="1" applyAlignment="1">
      <alignment vertical="center" wrapText="1"/>
    </xf>
    <xf numFmtId="0" fontId="57" fillId="0" borderId="86" xfId="129" applyFont="1" applyBorder="1" applyAlignment="1">
      <alignment vertical="center"/>
    </xf>
    <xf numFmtId="0" fontId="57" fillId="0" borderId="87" xfId="129" applyFont="1" applyBorder="1" applyAlignment="1">
      <alignment vertical="center"/>
    </xf>
    <xf numFmtId="0" fontId="57" fillId="0" borderId="90" xfId="129" applyFont="1" applyBorder="1" applyAlignment="1">
      <alignment vertical="center"/>
    </xf>
    <xf numFmtId="0" fontId="57" fillId="0" borderId="95" xfId="129" applyFont="1" applyBorder="1" applyAlignment="1">
      <alignment vertical="center"/>
    </xf>
    <xf numFmtId="0" fontId="57" fillId="0" borderId="0" xfId="129" applyFont="1" applyAlignment="1">
      <alignment vertical="center"/>
    </xf>
    <xf numFmtId="0" fontId="58" fillId="0" borderId="0" xfId="134" applyFont="1" applyAlignment="1">
      <alignment horizontal="center"/>
    </xf>
    <xf numFmtId="0" fontId="58" fillId="0" borderId="0" xfId="134" applyFont="1"/>
    <xf numFmtId="0" fontId="57" fillId="19" borderId="39" xfId="134" applyFont="1" applyFill="1" applyBorder="1" applyAlignment="1">
      <alignment horizontal="center"/>
    </xf>
    <xf numFmtId="0" fontId="58" fillId="19" borderId="40" xfId="134" applyFont="1" applyFill="1" applyBorder="1" applyAlignment="1">
      <alignment horizontal="center"/>
    </xf>
    <xf numFmtId="9" fontId="58" fillId="19" borderId="41" xfId="134" applyNumberFormat="1" applyFont="1" applyFill="1" applyBorder="1" applyAlignment="1">
      <alignment horizontal="center"/>
    </xf>
    <xf numFmtId="0" fontId="58" fillId="19" borderId="7" xfId="134" applyFont="1" applyFill="1" applyBorder="1" applyAlignment="1">
      <alignment horizontal="center"/>
    </xf>
    <xf numFmtId="0" fontId="58" fillId="19" borderId="0" xfId="134" applyFont="1" applyFill="1" applyBorder="1" applyAlignment="1">
      <alignment horizontal="center"/>
    </xf>
    <xf numFmtId="0" fontId="58" fillId="19" borderId="66" xfId="134" applyFont="1" applyFill="1" applyBorder="1"/>
    <xf numFmtId="9" fontId="58" fillId="19" borderId="0" xfId="134" applyNumberFormat="1" applyFont="1" applyFill="1" applyBorder="1" applyAlignment="1">
      <alignment horizontal="center"/>
    </xf>
    <xf numFmtId="0" fontId="57" fillId="19" borderId="7" xfId="134" applyFont="1" applyFill="1" applyBorder="1" applyAlignment="1">
      <alignment horizontal="center"/>
    </xf>
    <xf numFmtId="10" fontId="58" fillId="19" borderId="0" xfId="134" applyNumberFormat="1" applyFont="1" applyFill="1" applyBorder="1" applyAlignment="1">
      <alignment horizontal="center"/>
    </xf>
    <xf numFmtId="9" fontId="58" fillId="19" borderId="66" xfId="134" applyNumberFormat="1" applyFont="1" applyFill="1" applyBorder="1" applyAlignment="1">
      <alignment horizontal="center"/>
    </xf>
    <xf numFmtId="9" fontId="58" fillId="19" borderId="7" xfId="134" applyNumberFormat="1" applyFont="1" applyFill="1" applyBorder="1" applyAlignment="1">
      <alignment horizontal="center"/>
    </xf>
    <xf numFmtId="0" fontId="58" fillId="19" borderId="0" xfId="134" applyFont="1" applyFill="1" applyBorder="1"/>
    <xf numFmtId="0" fontId="58" fillId="19" borderId="43" xfId="134" applyFont="1" applyFill="1" applyBorder="1" applyAlignment="1">
      <alignment horizontal="center"/>
    </xf>
    <xf numFmtId="0" fontId="58" fillId="19" borderId="44" xfId="134" applyFont="1" applyFill="1" applyBorder="1" applyAlignment="1">
      <alignment horizontal="center"/>
    </xf>
    <xf numFmtId="0" fontId="58" fillId="19" borderId="45" xfId="134" applyFont="1" applyFill="1" applyBorder="1"/>
    <xf numFmtId="171" fontId="58" fillId="0" borderId="0" xfId="141" applyNumberFormat="1" applyFont="1" applyBorder="1" applyAlignment="1">
      <alignment horizontal="center" vertical="center"/>
    </xf>
    <xf numFmtId="171" fontId="58" fillId="19" borderId="0" xfId="141" applyNumberFormat="1" applyFont="1" applyFill="1" applyBorder="1" applyAlignment="1">
      <alignment horizontal="center" vertical="center"/>
    </xf>
    <xf numFmtId="0" fontId="58" fillId="0" borderId="39" xfId="134" applyFont="1" applyBorder="1" applyAlignment="1">
      <alignment horizontal="left"/>
    </xf>
    <xf numFmtId="0" fontId="58" fillId="0" borderId="40" xfId="126" applyFont="1" applyBorder="1" applyAlignment="1">
      <alignment horizontal="center" vertical="center"/>
    </xf>
    <xf numFmtId="0" fontId="88" fillId="0" borderId="40" xfId="126" applyFont="1" applyBorder="1"/>
    <xf numFmtId="0" fontId="58" fillId="0" borderId="40" xfId="126" applyFont="1" applyBorder="1" applyAlignment="1">
      <alignment horizontal="center"/>
    </xf>
    <xf numFmtId="0" fontId="58" fillId="0" borderId="7" xfId="134" applyFont="1" applyBorder="1" applyAlignment="1">
      <alignment horizontal="left"/>
    </xf>
    <xf numFmtId="0" fontId="57" fillId="0" borderId="7" xfId="134" applyFont="1" applyBorder="1" applyAlignment="1">
      <alignment horizontal="left"/>
    </xf>
    <xf numFmtId="0" fontId="58" fillId="0" borderId="7" xfId="126" applyFont="1" applyBorder="1"/>
    <xf numFmtId="0" fontId="58" fillId="0" borderId="43" xfId="126" applyFont="1" applyBorder="1"/>
    <xf numFmtId="0" fontId="58" fillId="0" borderId="44" xfId="126" applyFont="1" applyBorder="1" applyAlignment="1">
      <alignment horizontal="center" vertical="center"/>
    </xf>
    <xf numFmtId="0" fontId="58" fillId="0" borderId="44" xfId="126" applyFont="1" applyBorder="1"/>
    <xf numFmtId="0" fontId="58" fillId="0" borderId="0" xfId="126" applyFont="1" applyAlignment="1">
      <alignment horizontal="left"/>
    </xf>
    <xf numFmtId="0" fontId="88" fillId="24" borderId="80" xfId="144" applyFont="1" applyFill="1" applyBorder="1" applyAlignment="1">
      <alignment horizontal="left" vertical="center" wrapText="1"/>
    </xf>
    <xf numFmtId="0" fontId="88" fillId="0" borderId="82" xfId="126" applyFont="1" applyFill="1" applyBorder="1" applyAlignment="1">
      <alignment horizontal="left"/>
    </xf>
    <xf numFmtId="3" fontId="88" fillId="0" borderId="82" xfId="126" applyNumberFormat="1" applyFont="1" applyFill="1" applyBorder="1" applyAlignment="1">
      <alignment horizontal="left" vertical="center"/>
    </xf>
    <xf numFmtId="4" fontId="88" fillId="0" borderId="82" xfId="126" applyNumberFormat="1" applyFont="1" applyFill="1" applyBorder="1" applyAlignment="1">
      <alignment horizontal="left" vertical="center" wrapText="1"/>
    </xf>
    <xf numFmtId="0" fontId="88" fillId="0" borderId="82" xfId="126" applyFont="1" applyFill="1" applyBorder="1" applyAlignment="1">
      <alignment horizontal="left" vertical="center" wrapText="1"/>
    </xf>
    <xf numFmtId="0" fontId="88" fillId="24" borderId="82" xfId="144" applyFont="1" applyFill="1" applyBorder="1" applyAlignment="1">
      <alignment horizontal="left" vertical="center" wrapText="1"/>
    </xf>
    <xf numFmtId="0" fontId="88" fillId="0" borderId="82" xfId="1" applyFont="1" applyFill="1" applyBorder="1" applyAlignment="1">
      <alignment horizontal="left" vertical="center" wrapText="1"/>
    </xf>
    <xf numFmtId="0" fontId="57" fillId="0" borderId="90" xfId="126" applyFont="1" applyBorder="1" applyAlignment="1">
      <alignment horizontal="left" vertical="center"/>
    </xf>
    <xf numFmtId="0" fontId="58" fillId="0" borderId="41" xfId="126" applyFont="1" applyBorder="1" applyAlignment="1">
      <alignment horizontal="left"/>
    </xf>
    <xf numFmtId="0" fontId="58" fillId="0" borderId="66" xfId="126" applyFont="1" applyBorder="1" applyAlignment="1">
      <alignment horizontal="left"/>
    </xf>
    <xf numFmtId="171" fontId="58" fillId="19" borderId="66" xfId="141" applyNumberFormat="1" applyFont="1" applyFill="1" applyBorder="1" applyAlignment="1">
      <alignment horizontal="left"/>
    </xf>
    <xf numFmtId="0" fontId="58" fillId="0" borderId="45" xfId="126" applyFont="1" applyBorder="1" applyAlignment="1">
      <alignment horizontal="left"/>
    </xf>
    <xf numFmtId="174" fontId="89" fillId="24" borderId="1" xfId="144" applyNumberFormat="1" applyFont="1" applyFill="1" applyBorder="1" applyAlignment="1">
      <alignment vertical="center" wrapText="1"/>
    </xf>
    <xf numFmtId="0" fontId="58" fillId="0" borderId="0" xfId="158" applyFont="1"/>
    <xf numFmtId="0" fontId="58" fillId="0" borderId="0" xfId="158" applyFont="1" applyAlignment="1">
      <alignment horizontal="center" vertical="center"/>
    </xf>
    <xf numFmtId="0" fontId="58" fillId="0" borderId="0" xfId="158" applyFont="1" applyAlignment="1">
      <alignment vertical="center"/>
    </xf>
    <xf numFmtId="0" fontId="88" fillId="0" borderId="0" xfId="158" applyFont="1" applyFill="1"/>
    <xf numFmtId="0" fontId="88" fillId="0" borderId="1" xfId="158" applyFont="1" applyFill="1" applyBorder="1" applyAlignment="1">
      <alignment vertical="center"/>
    </xf>
    <xf numFmtId="0" fontId="88" fillId="0" borderId="1" xfId="158" applyFont="1" applyFill="1" applyBorder="1" applyAlignment="1">
      <alignment horizontal="center" vertical="center"/>
    </xf>
    <xf numFmtId="0" fontId="88" fillId="0" borderId="1" xfId="158" applyFont="1" applyFill="1" applyBorder="1" applyAlignment="1">
      <alignment vertical="center" wrapText="1"/>
    </xf>
    <xf numFmtId="0" fontId="88" fillId="0" borderId="1" xfId="158" applyFont="1" applyFill="1" applyBorder="1" applyAlignment="1">
      <alignment horizontal="center" vertical="center" wrapText="1"/>
    </xf>
    <xf numFmtId="0" fontId="88" fillId="0" borderId="0" xfId="158" applyFont="1" applyFill="1" applyAlignment="1">
      <alignment horizontal="center" wrapText="1"/>
    </xf>
    <xf numFmtId="3" fontId="88" fillId="0" borderId="0" xfId="158" applyNumberFormat="1" applyFont="1" applyFill="1"/>
    <xf numFmtId="0" fontId="88" fillId="0" borderId="1" xfId="158" applyFont="1" applyFill="1" applyBorder="1" applyAlignment="1">
      <alignment horizontal="justify" vertical="center" wrapText="1"/>
    </xf>
    <xf numFmtId="178" fontId="88" fillId="0" borderId="1" xfId="162" applyNumberFormat="1" applyFont="1" applyFill="1" applyBorder="1" applyAlignment="1">
      <alignment horizontal="center" vertical="center" wrapText="1"/>
    </xf>
    <xf numFmtId="4" fontId="88" fillId="0" borderId="0" xfId="158" applyNumberFormat="1" applyFont="1" applyFill="1" applyAlignment="1">
      <alignment vertical="center"/>
    </xf>
    <xf numFmtId="0" fontId="58" fillId="0" borderId="0" xfId="158" applyFont="1" applyAlignment="1">
      <alignment horizontal="center"/>
    </xf>
    <xf numFmtId="0" fontId="88" fillId="0" borderId="81" xfId="158" applyFont="1" applyFill="1" applyBorder="1" applyAlignment="1">
      <alignment vertical="center" wrapText="1"/>
    </xf>
    <xf numFmtId="0" fontId="88" fillId="0" borderId="81" xfId="158" applyFont="1" applyFill="1" applyBorder="1" applyAlignment="1">
      <alignment horizontal="left" vertical="center" wrapText="1"/>
    </xf>
    <xf numFmtId="0" fontId="88" fillId="0" borderId="82" xfId="158" applyFont="1" applyFill="1" applyBorder="1" applyAlignment="1">
      <alignment horizontal="left" vertical="center" wrapText="1"/>
    </xf>
    <xf numFmtId="0" fontId="88" fillId="0" borderId="3" xfId="158" applyFont="1" applyFill="1" applyBorder="1" applyAlignment="1">
      <alignment horizontal="center" vertical="center" wrapText="1"/>
    </xf>
    <xf numFmtId="0" fontId="88" fillId="0" borderId="3" xfId="158" applyFont="1" applyFill="1" applyBorder="1" applyAlignment="1">
      <alignment horizontal="left" vertical="center" wrapText="1"/>
    </xf>
    <xf numFmtId="0" fontId="57" fillId="8" borderId="78" xfId="159" applyFont="1" applyBorder="1" applyAlignment="1" applyProtection="1">
      <alignment horizontal="center" vertical="center" wrapText="1"/>
      <protection locked="0"/>
    </xf>
    <xf numFmtId="0" fontId="57" fillId="8" borderId="78" xfId="159" applyFont="1" applyBorder="1" applyAlignment="1" applyProtection="1">
      <alignment horizontal="center" vertical="center" wrapText="1"/>
    </xf>
    <xf numFmtId="0" fontId="57" fillId="8" borderId="78" xfId="161" applyFont="1" applyBorder="1" applyAlignment="1" applyProtection="1">
      <alignment horizontal="center" vertical="center" wrapText="1"/>
      <protection locked="0"/>
    </xf>
    <xf numFmtId="178" fontId="88" fillId="0" borderId="82" xfId="162" applyNumberFormat="1" applyFont="1" applyFill="1" applyBorder="1" applyAlignment="1">
      <alignment horizontal="left" vertical="center" wrapText="1"/>
    </xf>
    <xf numFmtId="0" fontId="58" fillId="0" borderId="86" xfId="158" applyFont="1" applyBorder="1" applyAlignment="1">
      <alignment vertical="center"/>
    </xf>
    <xf numFmtId="0" fontId="58" fillId="0" borderId="87" xfId="158" applyFont="1" applyBorder="1" applyAlignment="1">
      <alignment vertical="center"/>
    </xf>
    <xf numFmtId="0" fontId="58" fillId="0" borderId="87" xfId="158" applyFont="1" applyBorder="1" applyAlignment="1">
      <alignment horizontal="center" vertical="center"/>
    </xf>
    <xf numFmtId="0" fontId="58" fillId="0" borderId="90" xfId="158" applyFont="1" applyBorder="1" applyAlignment="1">
      <alignment vertical="center"/>
    </xf>
    <xf numFmtId="0" fontId="58" fillId="0" borderId="95" xfId="158" applyFont="1" applyBorder="1" applyAlignment="1">
      <alignment vertical="center"/>
    </xf>
    <xf numFmtId="0" fontId="57" fillId="0" borderId="87" xfId="158" applyFont="1" applyBorder="1" applyAlignment="1">
      <alignment vertical="center"/>
    </xf>
    <xf numFmtId="0" fontId="58" fillId="0" borderId="62" xfId="163" applyFont="1" applyBorder="1" applyAlignment="1">
      <alignment horizontal="left" vertical="center"/>
    </xf>
    <xf numFmtId="0" fontId="58" fillId="0" borderId="60" xfId="158" applyFont="1" applyBorder="1" applyAlignment="1">
      <alignment horizontal="center" vertical="center"/>
    </xf>
    <xf numFmtId="0" fontId="58" fillId="0" borderId="57" xfId="163" applyFont="1" applyBorder="1" applyAlignment="1">
      <alignment horizontal="left" vertical="center"/>
    </xf>
    <xf numFmtId="0" fontId="58" fillId="0" borderId="51" xfId="158" applyFont="1" applyBorder="1" applyAlignment="1">
      <alignment horizontal="center" vertical="center"/>
    </xf>
    <xf numFmtId="171" fontId="58" fillId="0" borderId="51" xfId="141" applyNumberFormat="1" applyFont="1" applyBorder="1" applyAlignment="1">
      <alignment horizontal="center" vertical="center"/>
    </xf>
    <xf numFmtId="0" fontId="57" fillId="0" borderId="54" xfId="163" applyFont="1" applyBorder="1" applyAlignment="1">
      <alignment horizontal="left" vertical="center"/>
    </xf>
    <xf numFmtId="10" fontId="57" fillId="4" borderId="56" xfId="141" applyNumberFormat="1" applyFont="1" applyFill="1" applyBorder="1" applyAlignment="1">
      <alignment horizontal="center" vertical="center"/>
    </xf>
    <xf numFmtId="0" fontId="58" fillId="0" borderId="0" xfId="154" applyFont="1"/>
    <xf numFmtId="0" fontId="58" fillId="0" borderId="0" xfId="154" applyFont="1" applyAlignment="1">
      <alignment horizontal="center"/>
    </xf>
    <xf numFmtId="0" fontId="58" fillId="0" borderId="0" xfId="154" applyFont="1" applyAlignment="1">
      <alignment vertical="center"/>
    </xf>
    <xf numFmtId="0" fontId="58" fillId="0" borderId="0" xfId="154" applyFont="1" applyAlignment="1">
      <alignment horizontal="center" vertical="center"/>
    </xf>
    <xf numFmtId="0" fontId="58" fillId="19" borderId="1" xfId="157" applyFont="1" applyFill="1" applyBorder="1" applyAlignment="1">
      <alignment horizontal="left"/>
    </xf>
    <xf numFmtId="0" fontId="57" fillId="19" borderId="1" xfId="157" applyFont="1" applyFill="1" applyBorder="1" applyAlignment="1">
      <alignment horizontal="left"/>
    </xf>
    <xf numFmtId="0" fontId="58" fillId="19" borderId="0" xfId="154" applyFont="1" applyFill="1" applyAlignment="1">
      <alignment horizontal="center"/>
    </xf>
    <xf numFmtId="0" fontId="88" fillId="0" borderId="1" xfId="154" applyFont="1" applyFill="1" applyBorder="1" applyAlignment="1">
      <alignment horizontal="left" vertical="center" wrapText="1"/>
    </xf>
    <xf numFmtId="0" fontId="88" fillId="0" borderId="1" xfId="154" applyFont="1" applyFill="1" applyBorder="1" applyAlignment="1">
      <alignment horizontal="center" vertical="center"/>
    </xf>
    <xf numFmtId="0" fontId="88" fillId="0" borderId="1" xfId="154" applyFont="1" applyFill="1" applyBorder="1" applyAlignment="1">
      <alignment vertical="center"/>
    </xf>
    <xf numFmtId="0" fontId="89" fillId="0" borderId="1" xfId="154" applyFont="1" applyFill="1" applyBorder="1" applyAlignment="1">
      <alignment vertical="center"/>
    </xf>
    <xf numFmtId="0" fontId="89" fillId="0" borderId="1" xfId="154" applyFont="1" applyFill="1" applyBorder="1" applyAlignment="1">
      <alignment horizontal="center" vertical="center"/>
    </xf>
    <xf numFmtId="0" fontId="88" fillId="0" borderId="1" xfId="154" applyFont="1" applyFill="1" applyBorder="1" applyAlignment="1">
      <alignment horizontal="center" vertical="center" wrapText="1"/>
    </xf>
    <xf numFmtId="49" fontId="88" fillId="0" borderId="1" xfId="0" applyNumberFormat="1" applyFont="1" applyFill="1" applyBorder="1" applyAlignment="1">
      <alignment horizontal="center" vertical="center" wrapText="1"/>
    </xf>
    <xf numFmtId="0" fontId="88" fillId="0" borderId="82" xfId="154" applyFont="1" applyFill="1" applyBorder="1" applyAlignment="1">
      <alignment vertical="center"/>
    </xf>
    <xf numFmtId="0" fontId="89" fillId="0" borderId="82" xfId="154" applyFont="1" applyFill="1" applyBorder="1" applyAlignment="1">
      <alignment vertical="center"/>
    </xf>
    <xf numFmtId="0" fontId="88" fillId="0" borderId="82" xfId="154" applyFont="1" applyFill="1" applyBorder="1" applyAlignment="1">
      <alignment horizontal="center" vertical="center" wrapText="1"/>
    </xf>
    <xf numFmtId="0" fontId="88" fillId="24" borderId="3" xfId="144" applyFont="1" applyFill="1" applyBorder="1" applyAlignment="1">
      <alignment vertical="center" wrapText="1"/>
    </xf>
    <xf numFmtId="0" fontId="88" fillId="0" borderId="3" xfId="154" applyFont="1" applyFill="1" applyBorder="1" applyAlignment="1">
      <alignment vertical="center"/>
    </xf>
    <xf numFmtId="0" fontId="89" fillId="0" borderId="3" xfId="154" applyFont="1" applyFill="1" applyBorder="1" applyAlignment="1">
      <alignment vertical="center"/>
    </xf>
    <xf numFmtId="0" fontId="88" fillId="0" borderId="3" xfId="154" applyFont="1" applyFill="1" applyBorder="1" applyAlignment="1">
      <alignment horizontal="center" vertical="center"/>
    </xf>
    <xf numFmtId="0" fontId="88" fillId="0" borderId="82" xfId="154" applyFont="1" applyFill="1" applyBorder="1" applyAlignment="1">
      <alignment vertical="center" wrapText="1"/>
    </xf>
    <xf numFmtId="0" fontId="88" fillId="0" borderId="82" xfId="154" applyFont="1" applyFill="1" applyBorder="1" applyAlignment="1">
      <alignment horizontal="left" vertical="center" wrapText="1"/>
    </xf>
    <xf numFmtId="0" fontId="57" fillId="8" borderId="78" xfId="155" applyFont="1" applyBorder="1" applyAlignment="1" applyProtection="1">
      <alignment horizontal="center" vertical="center" wrapText="1"/>
      <protection locked="0"/>
    </xf>
    <xf numFmtId="0" fontId="57" fillId="8" borderId="78" xfId="155" applyFont="1" applyBorder="1" applyAlignment="1" applyProtection="1">
      <alignment horizontal="center" vertical="center" wrapText="1"/>
    </xf>
    <xf numFmtId="0" fontId="88" fillId="0" borderId="0" xfId="144" applyFont="1" applyFill="1" applyAlignment="1">
      <alignment vertical="center"/>
    </xf>
    <xf numFmtId="14" fontId="88" fillId="0" borderId="1" xfId="154" applyNumberFormat="1" applyFont="1" applyFill="1" applyBorder="1" applyAlignment="1">
      <alignment horizontal="center" vertical="center"/>
    </xf>
    <xf numFmtId="0" fontId="88" fillId="0" borderId="0" xfId="154" applyFont="1" applyFill="1" applyAlignment="1">
      <alignment vertical="center"/>
    </xf>
    <xf numFmtId="0" fontId="89" fillId="0" borderId="87" xfId="154" applyFont="1" applyFill="1" applyBorder="1" applyAlignment="1">
      <alignment horizontal="left" vertical="center" wrapText="1"/>
    </xf>
    <xf numFmtId="0" fontId="89" fillId="0" borderId="87" xfId="154" applyFont="1" applyFill="1" applyBorder="1" applyAlignment="1">
      <alignment vertical="center"/>
    </xf>
    <xf numFmtId="0" fontId="88" fillId="0" borderId="87" xfId="154" applyFont="1" applyFill="1" applyBorder="1" applyAlignment="1">
      <alignment horizontal="center" vertical="center"/>
    </xf>
    <xf numFmtId="0" fontId="88" fillId="0" borderId="87" xfId="154" applyFont="1" applyFill="1" applyBorder="1" applyAlignment="1">
      <alignment vertical="center"/>
    </xf>
    <xf numFmtId="0" fontId="88" fillId="0" borderId="90" xfId="154" applyFont="1" applyFill="1" applyBorder="1" applyAlignment="1">
      <alignment vertical="center"/>
    </xf>
    <xf numFmtId="0" fontId="88" fillId="0" borderId="95" xfId="154" applyFont="1" applyFill="1" applyBorder="1" applyAlignment="1">
      <alignment vertical="center"/>
    </xf>
    <xf numFmtId="0" fontId="89" fillId="15" borderId="78" xfId="136" applyFont="1" applyFill="1" applyBorder="1" applyAlignment="1" applyProtection="1">
      <alignment horizontal="center" vertical="center" wrapText="1"/>
      <protection locked="0"/>
    </xf>
    <xf numFmtId="177" fontId="58" fillId="0" borderId="0" xfId="108" applyNumberFormat="1" applyFont="1" applyAlignment="1">
      <alignment horizontal="center" vertical="center"/>
    </xf>
    <xf numFmtId="177" fontId="89" fillId="24" borderId="6" xfId="108" applyNumberFormat="1" applyFont="1" applyFill="1" applyBorder="1" applyAlignment="1">
      <alignment horizontal="right" vertical="center"/>
    </xf>
    <xf numFmtId="177" fontId="88" fillId="0" borderId="1" xfId="108" applyNumberFormat="1" applyFont="1" applyFill="1" applyBorder="1" applyAlignment="1">
      <alignment horizontal="center" vertical="center"/>
    </xf>
    <xf numFmtId="177" fontId="88" fillId="0" borderId="1" xfId="108" applyNumberFormat="1" applyFont="1" applyFill="1" applyBorder="1" applyAlignment="1">
      <alignment horizontal="center" vertical="center" wrapText="1"/>
    </xf>
    <xf numFmtId="177" fontId="57" fillId="0" borderId="87" xfId="108" applyNumberFormat="1" applyFont="1" applyBorder="1" applyAlignment="1">
      <alignment horizontal="center" vertical="center"/>
    </xf>
    <xf numFmtId="177" fontId="58" fillId="0" borderId="0" xfId="108" applyNumberFormat="1" applyFont="1" applyAlignment="1">
      <alignment horizontal="center"/>
    </xf>
    <xf numFmtId="177" fontId="58" fillId="0" borderId="0" xfId="108" applyNumberFormat="1" applyFont="1" applyAlignment="1">
      <alignment vertical="center"/>
    </xf>
    <xf numFmtId="177" fontId="88" fillId="0" borderId="1" xfId="108" applyNumberFormat="1" applyFont="1" applyFill="1" applyBorder="1" applyAlignment="1">
      <alignment vertical="center"/>
    </xf>
    <xf numFmtId="177" fontId="57" fillId="0" borderId="87" xfId="108" applyNumberFormat="1" applyFont="1" applyBorder="1" applyAlignment="1">
      <alignment vertical="center"/>
    </xf>
    <xf numFmtId="177" fontId="89" fillId="24" borderId="6" xfId="108" applyNumberFormat="1" applyFont="1" applyFill="1" applyBorder="1" applyAlignment="1">
      <alignment horizontal="center" vertical="center"/>
    </xf>
    <xf numFmtId="177" fontId="88" fillId="0" borderId="1" xfId="108" applyNumberFormat="1" applyFont="1" applyFill="1" applyBorder="1" applyAlignment="1" applyProtection="1">
      <alignment horizontal="right" vertical="center"/>
      <protection locked="0"/>
    </xf>
    <xf numFmtId="177" fontId="89" fillId="24" borderId="1" xfId="108" applyNumberFormat="1" applyFont="1" applyFill="1" applyBorder="1" applyAlignment="1">
      <alignment horizontal="center" vertical="center"/>
    </xf>
    <xf numFmtId="177" fontId="88" fillId="0" borderId="1" xfId="108" applyNumberFormat="1" applyFont="1" applyFill="1" applyBorder="1" applyAlignment="1">
      <alignment vertical="center" wrapText="1"/>
    </xf>
    <xf numFmtId="177" fontId="58" fillId="0" borderId="0" xfId="108" applyNumberFormat="1" applyFont="1"/>
    <xf numFmtId="177" fontId="88" fillId="0" borderId="6" xfId="108" applyNumberFormat="1" applyFont="1" applyFill="1" applyBorder="1" applyAlignment="1">
      <alignment horizontal="center" vertical="center"/>
    </xf>
    <xf numFmtId="177" fontId="88" fillId="0" borderId="88" xfId="108" applyNumberFormat="1" applyFont="1" applyFill="1" applyBorder="1" applyAlignment="1">
      <alignment horizontal="center" vertical="center"/>
    </xf>
    <xf numFmtId="177" fontId="57" fillId="0" borderId="84" xfId="108" applyNumberFormat="1" applyFont="1" applyBorder="1" applyAlignment="1">
      <alignment vertical="center"/>
    </xf>
    <xf numFmtId="177" fontId="58" fillId="0" borderId="0" xfId="108" applyNumberFormat="1" applyFont="1" applyBorder="1"/>
    <xf numFmtId="177" fontId="89" fillId="0" borderId="1" xfId="108" applyNumberFormat="1" applyFont="1" applyFill="1" applyBorder="1" applyAlignment="1">
      <alignment vertical="center"/>
    </xf>
    <xf numFmtId="177" fontId="89" fillId="0" borderId="87" xfId="108" applyNumberFormat="1" applyFont="1" applyFill="1" applyBorder="1" applyAlignment="1">
      <alignment vertical="center"/>
    </xf>
    <xf numFmtId="177" fontId="58" fillId="0" borderId="50" xfId="108" applyNumberFormat="1" applyFont="1" applyFill="1" applyBorder="1" applyAlignment="1">
      <alignment horizontal="center"/>
    </xf>
    <xf numFmtId="0" fontId="88" fillId="0" borderId="86" xfId="154" applyFont="1" applyFill="1" applyBorder="1" applyAlignment="1">
      <alignment vertical="center" wrapText="1"/>
    </xf>
    <xf numFmtId="0" fontId="58" fillId="0" borderId="0" xfId="154" applyFont="1" applyAlignment="1">
      <alignment horizontal="left" vertical="center"/>
    </xf>
    <xf numFmtId="0" fontId="88" fillId="24" borderId="6" xfId="144" applyFont="1" applyFill="1" applyBorder="1" applyAlignment="1">
      <alignment horizontal="left" vertical="center" wrapText="1"/>
    </xf>
    <xf numFmtId="0" fontId="88" fillId="0" borderId="1" xfId="154" applyFont="1" applyFill="1" applyBorder="1" applyAlignment="1">
      <alignment horizontal="left" vertical="center"/>
    </xf>
    <xf numFmtId="0" fontId="89" fillId="0" borderId="1" xfId="154" applyFont="1" applyFill="1" applyBorder="1" applyAlignment="1">
      <alignment horizontal="left" vertical="center"/>
    </xf>
    <xf numFmtId="0" fontId="88" fillId="0" borderId="87" xfId="154" applyFont="1" applyFill="1" applyBorder="1" applyAlignment="1">
      <alignment horizontal="left" vertical="center"/>
    </xf>
    <xf numFmtId="0" fontId="58" fillId="19" borderId="1" xfId="154" applyFont="1" applyFill="1" applyBorder="1" applyAlignment="1">
      <alignment horizontal="left" vertical="center"/>
    </xf>
    <xf numFmtId="9" fontId="58" fillId="19" borderId="1" xfId="141" applyFont="1" applyFill="1" applyBorder="1" applyAlignment="1">
      <alignment horizontal="left" vertical="center"/>
    </xf>
    <xf numFmtId="0" fontId="58" fillId="19" borderId="0" xfId="154" applyFont="1" applyFill="1" applyAlignment="1">
      <alignment horizontal="left" vertical="center"/>
    </xf>
    <xf numFmtId="177" fontId="89" fillId="24" borderId="6" xfId="108" applyNumberFormat="1" applyFont="1" applyFill="1" applyBorder="1" applyAlignment="1">
      <alignment horizontal="left" vertical="center" wrapText="1"/>
    </xf>
    <xf numFmtId="0" fontId="58" fillId="0" borderId="0" xfId="134" applyFont="1" applyAlignment="1">
      <alignment horizontal="center" vertical="center"/>
    </xf>
    <xf numFmtId="0" fontId="58" fillId="0" borderId="0" xfId="134" applyFont="1" applyAlignment="1">
      <alignment wrapText="1"/>
    </xf>
    <xf numFmtId="0" fontId="58" fillId="0" borderId="0" xfId="134" applyFont="1" applyAlignment="1">
      <alignment vertical="center"/>
    </xf>
    <xf numFmtId="0" fontId="58" fillId="0" borderId="0" xfId="134" applyFont="1" applyAlignment="1">
      <alignment vertical="center" wrapText="1"/>
    </xf>
    <xf numFmtId="0" fontId="88" fillId="0" borderId="0" xfId="134" applyFont="1" applyFill="1"/>
    <xf numFmtId="0" fontId="58" fillId="0" borderId="69" xfId="134" applyFont="1" applyFill="1" applyBorder="1" applyAlignment="1">
      <alignment horizontal="center" vertical="center" wrapText="1"/>
    </xf>
    <xf numFmtId="9" fontId="58" fillId="0" borderId="0" xfId="141" applyFont="1"/>
    <xf numFmtId="10" fontId="58" fillId="0" borderId="0" xfId="141" applyNumberFormat="1" applyFont="1" applyAlignment="1">
      <alignment horizontal="center"/>
    </xf>
    <xf numFmtId="0" fontId="58" fillId="0" borderId="50" xfId="134" applyFont="1" applyFill="1" applyBorder="1" applyAlignment="1">
      <alignment horizontal="center" vertical="center"/>
    </xf>
    <xf numFmtId="0" fontId="90" fillId="0" borderId="50" xfId="134" applyFont="1" applyFill="1" applyBorder="1" applyAlignment="1">
      <alignment horizontal="center" vertical="center"/>
    </xf>
    <xf numFmtId="0" fontId="58" fillId="0" borderId="50" xfId="134" applyFont="1" applyBorder="1" applyAlignment="1">
      <alignment vertical="center" wrapText="1"/>
    </xf>
    <xf numFmtId="0" fontId="88" fillId="0" borderId="0" xfId="0" applyFont="1"/>
    <xf numFmtId="182" fontId="58" fillId="0" borderId="0" xfId="134" applyNumberFormat="1" applyFont="1"/>
    <xf numFmtId="0" fontId="89" fillId="0" borderId="0" xfId="134" applyFont="1" applyFill="1" applyAlignment="1">
      <alignment vertical="center"/>
    </xf>
    <xf numFmtId="177" fontId="88" fillId="24" borderId="6" xfId="108" applyNumberFormat="1" applyFont="1" applyFill="1" applyBorder="1" applyAlignment="1">
      <alignment horizontal="center" vertical="center"/>
    </xf>
    <xf numFmtId="177" fontId="89" fillId="24" borderId="1" xfId="108" applyNumberFormat="1" applyFont="1" applyFill="1" applyBorder="1" applyAlignment="1">
      <alignment horizontal="left" vertical="center" wrapText="1"/>
    </xf>
    <xf numFmtId="177" fontId="88" fillId="24" borderId="1" xfId="108" applyNumberFormat="1" applyFont="1" applyFill="1" applyBorder="1" applyAlignment="1">
      <alignment horizontal="center" vertical="center"/>
    </xf>
    <xf numFmtId="0" fontId="88" fillId="0" borderId="1" xfId="134" applyFont="1" applyFill="1" applyBorder="1" applyAlignment="1">
      <alignment vertical="center" wrapText="1"/>
    </xf>
    <xf numFmtId="0" fontId="88" fillId="0" borderId="1" xfId="134" applyFont="1" applyFill="1" applyBorder="1" applyAlignment="1">
      <alignment horizontal="center" vertical="center" wrapText="1"/>
    </xf>
    <xf numFmtId="172" fontId="88" fillId="0" borderId="1" xfId="134" applyNumberFormat="1" applyFont="1" applyFill="1" applyBorder="1" applyAlignment="1">
      <alignment horizontal="center" vertical="center"/>
    </xf>
    <xf numFmtId="0" fontId="88" fillId="0" borderId="1" xfId="134" applyFont="1" applyFill="1" applyBorder="1" applyAlignment="1">
      <alignment horizontal="left" vertical="center" wrapText="1"/>
    </xf>
    <xf numFmtId="0" fontId="88" fillId="0" borderId="1" xfId="134" applyFont="1" applyFill="1" applyBorder="1" applyAlignment="1">
      <alignment horizontal="center" vertical="center"/>
    </xf>
    <xf numFmtId="0" fontId="88" fillId="0" borderId="1" xfId="134" applyFont="1" applyFill="1" applyBorder="1"/>
    <xf numFmtId="1" fontId="88" fillId="0" borderId="1" xfId="134" applyNumberFormat="1" applyFont="1" applyFill="1" applyBorder="1" applyAlignment="1">
      <alignment horizontal="center" vertical="center"/>
    </xf>
    <xf numFmtId="43" fontId="88" fillId="0" borderId="1" xfId="134" applyNumberFormat="1" applyFont="1" applyFill="1" applyBorder="1" applyAlignment="1">
      <alignment horizontal="center" vertical="center" wrapText="1"/>
    </xf>
    <xf numFmtId="44" fontId="88" fillId="0" borderId="1" xfId="134" applyNumberFormat="1" applyFont="1" applyFill="1" applyBorder="1" applyAlignment="1">
      <alignment horizontal="center" vertical="center" wrapText="1"/>
    </xf>
    <xf numFmtId="4" fontId="88" fillId="0" borderId="1" xfId="134" applyNumberFormat="1" applyFont="1" applyFill="1" applyBorder="1" applyAlignment="1">
      <alignment horizontal="left" vertical="center" wrapText="1"/>
    </xf>
    <xf numFmtId="4" fontId="88" fillId="0" borderId="1" xfId="134" applyNumberFormat="1" applyFont="1" applyFill="1" applyBorder="1" applyAlignment="1">
      <alignment horizontal="center" vertical="center" wrapText="1"/>
    </xf>
    <xf numFmtId="0" fontId="88" fillId="0" borderId="1" xfId="134" applyFont="1" applyFill="1" applyBorder="1" applyAlignment="1">
      <alignment horizontal="left" wrapText="1"/>
    </xf>
    <xf numFmtId="0" fontId="88" fillId="0" borderId="1" xfId="134" applyFont="1" applyFill="1" applyBorder="1" applyAlignment="1">
      <alignment horizontal="left" vertical="center"/>
    </xf>
    <xf numFmtId="0" fontId="88" fillId="0" borderId="1" xfId="134" applyFont="1" applyFill="1" applyBorder="1" applyAlignment="1">
      <alignment horizontal="left"/>
    </xf>
    <xf numFmtId="177" fontId="89" fillId="0" borderId="1" xfId="108" applyNumberFormat="1" applyFont="1" applyFill="1" applyBorder="1" applyAlignment="1">
      <alignment horizontal="center" vertical="center"/>
    </xf>
    <xf numFmtId="44" fontId="88" fillId="0" borderId="1" xfId="134" applyNumberFormat="1" applyFont="1" applyFill="1" applyBorder="1" applyAlignment="1">
      <alignment horizontal="center" vertical="center"/>
    </xf>
    <xf numFmtId="174" fontId="89" fillId="24" borderId="81" xfId="144" applyNumberFormat="1" applyFont="1" applyFill="1" applyBorder="1" applyAlignment="1">
      <alignment vertical="center" wrapText="1"/>
    </xf>
    <xf numFmtId="0" fontId="88" fillId="0" borderId="81" xfId="134" applyFont="1" applyFill="1" applyBorder="1" applyAlignment="1">
      <alignment vertical="center" wrapText="1"/>
    </xf>
    <xf numFmtId="0" fontId="88" fillId="0" borderId="82" xfId="134" applyFont="1" applyFill="1" applyBorder="1"/>
    <xf numFmtId="0" fontId="88" fillId="0" borderId="82" xfId="134" applyFont="1" applyFill="1" applyBorder="1" applyAlignment="1">
      <alignment horizontal="center" vertical="center" wrapText="1"/>
    </xf>
    <xf numFmtId="4" fontId="88" fillId="0" borderId="82" xfId="134" applyNumberFormat="1" applyFont="1" applyFill="1" applyBorder="1" applyAlignment="1">
      <alignment horizontal="center" vertical="center" wrapText="1"/>
    </xf>
    <xf numFmtId="0" fontId="88" fillId="0" borderId="82" xfId="134" applyFont="1" applyFill="1" applyBorder="1" applyAlignment="1">
      <alignment horizontal="center"/>
    </xf>
    <xf numFmtId="0" fontId="88" fillId="0" borderId="81" xfId="134" applyFont="1" applyFill="1" applyBorder="1" applyAlignment="1">
      <alignment vertical="center"/>
    </xf>
    <xf numFmtId="0" fontId="89" fillId="0" borderId="86" xfId="134" applyFont="1" applyFill="1" applyBorder="1" applyAlignment="1">
      <alignment vertical="center"/>
    </xf>
    <xf numFmtId="0" fontId="89" fillId="0" borderId="87" xfId="134" applyFont="1" applyFill="1" applyBorder="1" applyAlignment="1">
      <alignment vertical="center" wrapText="1"/>
    </xf>
    <xf numFmtId="0" fontId="89" fillId="0" borderId="87" xfId="134" applyFont="1" applyFill="1" applyBorder="1" applyAlignment="1">
      <alignment horizontal="center" vertical="center"/>
    </xf>
    <xf numFmtId="177" fontId="89" fillId="0" borderId="87" xfId="108" applyNumberFormat="1" applyFont="1" applyFill="1" applyBorder="1" applyAlignment="1">
      <alignment horizontal="center" vertical="center"/>
    </xf>
    <xf numFmtId="0" fontId="89" fillId="0" borderId="87" xfId="134" applyFont="1" applyFill="1" applyBorder="1" applyAlignment="1">
      <alignment vertical="center"/>
    </xf>
    <xf numFmtId="0" fontId="89" fillId="0" borderId="90" xfId="134" applyFont="1" applyFill="1" applyBorder="1" applyAlignment="1">
      <alignment vertical="center"/>
    </xf>
    <xf numFmtId="0" fontId="88" fillId="0" borderId="3" xfId="134" applyFont="1" applyFill="1" applyBorder="1" applyAlignment="1">
      <alignment horizontal="center"/>
    </xf>
    <xf numFmtId="0" fontId="91" fillId="0" borderId="3" xfId="1" applyFont="1" applyFill="1" applyBorder="1" applyAlignment="1">
      <alignment horizontal="center" vertical="center" wrapText="1"/>
    </xf>
    <xf numFmtId="0" fontId="88" fillId="0" borderId="3" xfId="134" applyFont="1" applyFill="1" applyBorder="1" applyAlignment="1">
      <alignment horizontal="center" vertical="center" wrapText="1"/>
    </xf>
    <xf numFmtId="0" fontId="91" fillId="0" borderId="3" xfId="1" applyFont="1" applyFill="1" applyBorder="1" applyAlignment="1">
      <alignment horizontal="center" vertical="center"/>
    </xf>
    <xf numFmtId="0" fontId="88" fillId="0" borderId="3" xfId="134" applyFont="1" applyFill="1" applyBorder="1" applyAlignment="1">
      <alignment horizontal="center" vertical="center"/>
    </xf>
    <xf numFmtId="0" fontId="89" fillId="0" borderId="95" xfId="134" applyFont="1" applyFill="1" applyBorder="1" applyAlignment="1">
      <alignment horizontal="center" vertical="center"/>
    </xf>
    <xf numFmtId="0" fontId="88" fillId="0" borderId="82" xfId="134" applyFont="1" applyFill="1" applyBorder="1" applyAlignment="1">
      <alignment horizontal="left" vertical="center" wrapText="1"/>
    </xf>
    <xf numFmtId="4" fontId="88" fillId="0" borderId="82" xfId="134" applyNumberFormat="1" applyFont="1" applyFill="1" applyBorder="1" applyAlignment="1">
      <alignment horizontal="left" vertical="center" wrapText="1"/>
    </xf>
    <xf numFmtId="0" fontId="88" fillId="0" borderId="82" xfId="134" applyFont="1" applyFill="1" applyBorder="1" applyAlignment="1">
      <alignment horizontal="left" vertical="center"/>
    </xf>
    <xf numFmtId="0" fontId="88" fillId="0" borderId="82" xfId="134" applyFont="1" applyFill="1" applyBorder="1" applyAlignment="1">
      <alignment horizontal="left"/>
    </xf>
    <xf numFmtId="174" fontId="89" fillId="24" borderId="79" xfId="144" applyNumberFormat="1" applyFont="1" applyFill="1" applyBorder="1" applyAlignment="1">
      <alignment vertical="center" wrapText="1"/>
    </xf>
    <xf numFmtId="0" fontId="57" fillId="8" borderId="78" xfId="136" applyFont="1" applyBorder="1" applyAlignment="1" applyProtection="1">
      <alignment horizontal="center" vertical="center" wrapText="1"/>
      <protection locked="0"/>
    </xf>
    <xf numFmtId="0" fontId="57" fillId="8" borderId="78" xfId="136" applyFont="1" applyBorder="1" applyAlignment="1" applyProtection="1">
      <alignment horizontal="center" vertical="center" wrapText="1"/>
    </xf>
    <xf numFmtId="0" fontId="89" fillId="24" borderId="6" xfId="120" applyFont="1" applyFill="1" applyBorder="1" applyAlignment="1">
      <alignment horizontal="left" vertical="center" wrapText="1"/>
    </xf>
    <xf numFmtId="0" fontId="89" fillId="24" borderId="6" xfId="144" applyFont="1" applyFill="1" applyBorder="1" applyAlignment="1">
      <alignment horizontal="center" vertical="center"/>
    </xf>
    <xf numFmtId="17" fontId="89" fillId="24" borderId="6" xfId="144" applyNumberFormat="1" applyFont="1" applyFill="1" applyBorder="1" applyAlignment="1">
      <alignment horizontal="center" vertical="center"/>
    </xf>
    <xf numFmtId="0" fontId="89" fillId="24" borderId="6" xfId="144" applyNumberFormat="1" applyFont="1" applyFill="1" applyBorder="1" applyAlignment="1">
      <alignment horizontal="center" vertical="center"/>
    </xf>
    <xf numFmtId="0" fontId="89" fillId="24" borderId="6" xfId="144" applyFont="1" applyFill="1" applyBorder="1" applyAlignment="1">
      <alignment horizontal="left" vertical="center" wrapText="1"/>
    </xf>
    <xf numFmtId="0" fontId="89" fillId="24" borderId="6" xfId="144" applyFont="1" applyFill="1" applyBorder="1" applyAlignment="1">
      <alignment horizontal="center" vertical="center" wrapText="1"/>
    </xf>
    <xf numFmtId="0" fontId="89" fillId="24" borderId="6" xfId="144" applyFont="1" applyFill="1" applyBorder="1" applyAlignment="1">
      <alignment vertical="center" wrapText="1"/>
    </xf>
    <xf numFmtId="0" fontId="89" fillId="0" borderId="0" xfId="144" applyFont="1" applyFill="1" applyAlignment="1">
      <alignment vertical="center"/>
    </xf>
    <xf numFmtId="0" fontId="89" fillId="24" borderId="1" xfId="144" applyFont="1" applyFill="1" applyBorder="1" applyAlignment="1">
      <alignment horizontal="center" vertical="center"/>
    </xf>
    <xf numFmtId="17" fontId="89" fillId="24" borderId="1" xfId="144" applyNumberFormat="1" applyFont="1" applyFill="1" applyBorder="1" applyAlignment="1">
      <alignment horizontal="center" vertical="center"/>
    </xf>
    <xf numFmtId="0" fontId="89" fillId="24" borderId="1" xfId="144" applyNumberFormat="1" applyFont="1" applyFill="1" applyBorder="1" applyAlignment="1">
      <alignment horizontal="center" vertical="center"/>
    </xf>
    <xf numFmtId="0" fontId="89" fillId="24" borderId="1" xfId="144" applyFont="1" applyFill="1" applyBorder="1" applyAlignment="1">
      <alignment horizontal="left" vertical="center" wrapText="1"/>
    </xf>
    <xf numFmtId="0" fontId="89" fillId="24" borderId="1" xfId="144" applyFont="1" applyFill="1" applyBorder="1" applyAlignment="1">
      <alignment horizontal="center" vertical="center" wrapText="1"/>
    </xf>
    <xf numFmtId="0" fontId="89" fillId="24" borderId="1" xfId="144" applyFont="1" applyFill="1" applyBorder="1" applyAlignment="1">
      <alignment vertical="center" wrapText="1"/>
    </xf>
    <xf numFmtId="0" fontId="89" fillId="0" borderId="0" xfId="134" applyFont="1" applyFill="1" applyBorder="1" applyAlignment="1">
      <alignment vertical="center"/>
    </xf>
    <xf numFmtId="0" fontId="89" fillId="0" borderId="0" xfId="134" applyFont="1" applyFill="1" applyBorder="1" applyAlignment="1">
      <alignment vertical="center" wrapText="1"/>
    </xf>
    <xf numFmtId="0" fontId="89" fillId="0" borderId="0" xfId="134" applyFont="1" applyFill="1" applyBorder="1" applyAlignment="1">
      <alignment horizontal="center" vertical="center"/>
    </xf>
    <xf numFmtId="177" fontId="89" fillId="0" borderId="0" xfId="108" applyNumberFormat="1" applyFont="1" applyFill="1" applyBorder="1" applyAlignment="1">
      <alignment horizontal="center" vertical="center"/>
    </xf>
    <xf numFmtId="0" fontId="57" fillId="0" borderId="39" xfId="134" applyFont="1" applyBorder="1" applyAlignment="1">
      <alignment horizontal="center"/>
    </xf>
    <xf numFmtId="0" fontId="58" fillId="0" borderId="40" xfId="134" applyFont="1" applyBorder="1" applyAlignment="1">
      <alignment horizontal="center"/>
    </xf>
    <xf numFmtId="9" fontId="58" fillId="0" borderId="41" xfId="134" applyNumberFormat="1" applyFont="1" applyBorder="1" applyAlignment="1">
      <alignment horizontal="center"/>
    </xf>
    <xf numFmtId="0" fontId="58" fillId="0" borderId="7" xfId="134" applyFont="1" applyBorder="1" applyAlignment="1">
      <alignment horizontal="center"/>
    </xf>
    <xf numFmtId="0" fontId="58" fillId="0" borderId="0" xfId="134" applyFont="1" applyBorder="1" applyAlignment="1">
      <alignment horizontal="center"/>
    </xf>
    <xf numFmtId="0" fontId="58" fillId="0" borderId="66" xfId="134" applyFont="1" applyBorder="1"/>
    <xf numFmtId="9" fontId="58" fillId="0" borderId="0" xfId="134" applyNumberFormat="1" applyFont="1" applyBorder="1" applyAlignment="1">
      <alignment horizontal="center"/>
    </xf>
    <xf numFmtId="0" fontId="57" fillId="0" borderId="7" xfId="134" applyFont="1" applyBorder="1" applyAlignment="1">
      <alignment horizontal="center"/>
    </xf>
    <xf numFmtId="10" fontId="58" fillId="0" borderId="0" xfId="134" applyNumberFormat="1" applyFont="1" applyBorder="1" applyAlignment="1">
      <alignment horizontal="center"/>
    </xf>
    <xf numFmtId="9" fontId="58" fillId="0" borderId="66" xfId="134" applyNumberFormat="1" applyFont="1" applyBorder="1" applyAlignment="1">
      <alignment horizontal="center"/>
    </xf>
    <xf numFmtId="9" fontId="58" fillId="0" borderId="7" xfId="134" applyNumberFormat="1" applyFont="1" applyBorder="1" applyAlignment="1">
      <alignment horizontal="center"/>
    </xf>
    <xf numFmtId="0" fontId="58" fillId="0" borderId="0" xfId="134" applyFont="1" applyBorder="1"/>
    <xf numFmtId="0" fontId="58" fillId="21" borderId="7" xfId="134" applyFont="1" applyFill="1" applyBorder="1" applyAlignment="1">
      <alignment horizontal="center"/>
    </xf>
    <xf numFmtId="0" fontId="58" fillId="21" borderId="0" xfId="134" applyFont="1" applyFill="1" applyBorder="1" applyAlignment="1">
      <alignment horizontal="center"/>
    </xf>
    <xf numFmtId="0" fontId="58" fillId="21" borderId="43" xfId="134" applyFont="1" applyFill="1" applyBorder="1" applyAlignment="1">
      <alignment horizontal="center"/>
    </xf>
    <xf numFmtId="0" fontId="58" fillId="21" borderId="44" xfId="134" applyFont="1" applyFill="1" applyBorder="1" applyAlignment="1">
      <alignment horizontal="center"/>
    </xf>
    <xf numFmtId="0" fontId="58" fillId="0" borderId="45" xfId="134" applyFont="1" applyBorder="1"/>
    <xf numFmtId="0" fontId="89" fillId="24" borderId="70" xfId="144" applyFont="1" applyFill="1" applyBorder="1" applyAlignment="1">
      <alignment vertical="center" wrapText="1"/>
    </xf>
    <xf numFmtId="0" fontId="89" fillId="24" borderId="98" xfId="144" applyFont="1" applyFill="1" applyBorder="1" applyAlignment="1">
      <alignment vertical="center" wrapText="1"/>
    </xf>
    <xf numFmtId="0" fontId="88" fillId="0" borderId="101" xfId="134" applyFont="1" applyFill="1" applyBorder="1" applyAlignment="1">
      <alignment horizontal="left" vertical="center" wrapText="1"/>
    </xf>
    <xf numFmtId="0" fontId="89" fillId="24" borderId="82" xfId="144" applyFont="1" applyFill="1" applyBorder="1" applyAlignment="1">
      <alignment vertical="center" wrapText="1"/>
    </xf>
    <xf numFmtId="0" fontId="58" fillId="0" borderId="0" xfId="148" applyFont="1"/>
    <xf numFmtId="0" fontId="58" fillId="0" borderId="0" xfId="148" applyFont="1" applyAlignment="1">
      <alignment vertical="center"/>
    </xf>
    <xf numFmtId="0" fontId="58" fillId="0" borderId="0" xfId="148" applyFont="1" applyAlignment="1">
      <alignment horizontal="center" vertical="center"/>
    </xf>
    <xf numFmtId="0" fontId="58" fillId="0" borderId="0" xfId="148" applyFont="1" applyAlignment="1">
      <alignment horizontal="center"/>
    </xf>
    <xf numFmtId="0" fontId="58" fillId="9" borderId="0" xfId="148" applyFont="1" applyFill="1"/>
    <xf numFmtId="43" fontId="58" fillId="0" borderId="0" xfId="148" applyNumberFormat="1" applyFont="1"/>
    <xf numFmtId="0" fontId="58" fillId="0" borderId="0" xfId="152" applyFont="1"/>
    <xf numFmtId="0" fontId="57" fillId="19" borderId="1" xfId="153" applyFont="1" applyFill="1" applyBorder="1" applyAlignment="1">
      <alignment horizontal="center"/>
    </xf>
    <xf numFmtId="0" fontId="58" fillId="19" borderId="59" xfId="148" applyFont="1" applyFill="1" applyBorder="1" applyAlignment="1">
      <alignment horizontal="center" vertical="center"/>
    </xf>
    <xf numFmtId="0" fontId="58" fillId="19" borderId="73" xfId="148" applyFont="1" applyFill="1" applyBorder="1" applyAlignment="1">
      <alignment horizontal="center" vertical="center"/>
    </xf>
    <xf numFmtId="171" fontId="57" fillId="19" borderId="1" xfId="141" applyNumberFormat="1" applyFont="1" applyFill="1" applyBorder="1" applyAlignment="1">
      <alignment horizontal="center"/>
    </xf>
    <xf numFmtId="0" fontId="58" fillId="19" borderId="67" xfId="152" applyFont="1" applyFill="1" applyBorder="1"/>
    <xf numFmtId="0" fontId="58" fillId="19" borderId="67" xfId="148" applyFont="1" applyFill="1" applyBorder="1" applyAlignment="1">
      <alignment vertical="center"/>
    </xf>
    <xf numFmtId="0" fontId="58" fillId="19" borderId="70" xfId="148" applyFont="1" applyFill="1" applyBorder="1" applyAlignment="1">
      <alignment horizontal="center" vertical="center"/>
    </xf>
    <xf numFmtId="0" fontId="88" fillId="0" borderId="1" xfId="149" applyFont="1" applyFill="1" applyBorder="1" applyAlignment="1" applyProtection="1">
      <alignment horizontal="center" vertical="center" wrapText="1"/>
      <protection locked="0"/>
    </xf>
    <xf numFmtId="0" fontId="88" fillId="0" borderId="1" xfId="148" applyFont="1" applyFill="1" applyBorder="1" applyAlignment="1">
      <alignment horizontal="center" vertical="center" wrapText="1"/>
    </xf>
    <xf numFmtId="0" fontId="88" fillId="0" borderId="1" xfId="149" applyFont="1" applyFill="1" applyBorder="1" applyAlignment="1" applyProtection="1">
      <alignment horizontal="center" vertical="center" wrapText="1"/>
    </xf>
    <xf numFmtId="0" fontId="88" fillId="0" borderId="1" xfId="148" applyNumberFormat="1" applyFont="1" applyFill="1" applyBorder="1" applyAlignment="1">
      <alignment horizontal="justify" vertical="center" wrapText="1" readingOrder="1"/>
    </xf>
    <xf numFmtId="165" fontId="88" fillId="0" borderId="1" xfId="150" applyFont="1" applyFill="1" applyBorder="1" applyAlignment="1">
      <alignment horizontal="center" vertical="center" wrapText="1"/>
    </xf>
    <xf numFmtId="3" fontId="88" fillId="0" borderId="1" xfId="149" applyNumberFormat="1" applyFont="1" applyFill="1" applyBorder="1" applyAlignment="1" applyProtection="1">
      <alignment horizontal="center" vertical="center" wrapText="1"/>
      <protection locked="0"/>
    </xf>
    <xf numFmtId="0" fontId="89" fillId="0" borderId="1" xfId="149" applyFont="1" applyFill="1" applyBorder="1" applyAlignment="1" applyProtection="1">
      <alignment horizontal="center" vertical="center" wrapText="1"/>
      <protection locked="0"/>
    </xf>
    <xf numFmtId="0" fontId="89" fillId="0" borderId="1" xfId="149" applyFont="1" applyFill="1" applyBorder="1" applyAlignment="1" applyProtection="1">
      <alignment horizontal="center" vertical="center" wrapText="1"/>
    </xf>
    <xf numFmtId="0" fontId="88" fillId="0" borderId="1" xfId="148" applyFont="1" applyFill="1" applyBorder="1" applyAlignment="1">
      <alignment vertical="center" wrapText="1"/>
    </xf>
    <xf numFmtId="0" fontId="88" fillId="0" borderId="1" xfId="148" applyNumberFormat="1" applyFont="1" applyFill="1" applyBorder="1" applyAlignment="1">
      <alignment vertical="center" wrapText="1" readingOrder="1"/>
    </xf>
    <xf numFmtId="43" fontId="89" fillId="0" borderId="1" xfId="108" applyFont="1" applyFill="1" applyBorder="1" applyAlignment="1" applyProtection="1">
      <alignment horizontal="center" vertical="center" wrapText="1"/>
      <protection locked="0"/>
    </xf>
    <xf numFmtId="17" fontId="88" fillId="0" borderId="1" xfId="148" applyNumberFormat="1" applyFont="1" applyFill="1" applyBorder="1" applyAlignment="1">
      <alignment horizontal="center" vertical="center" wrapText="1"/>
    </xf>
    <xf numFmtId="3" fontId="89" fillId="0" borderId="1" xfId="149" applyNumberFormat="1" applyFont="1" applyFill="1" applyBorder="1" applyAlignment="1" applyProtection="1">
      <alignment horizontal="center" vertical="center" wrapText="1"/>
      <protection locked="0"/>
    </xf>
    <xf numFmtId="0" fontId="88" fillId="0" borderId="1" xfId="149" applyFont="1" applyFill="1" applyBorder="1" applyAlignment="1" applyProtection="1">
      <alignment vertical="center" wrapText="1"/>
    </xf>
    <xf numFmtId="0" fontId="88" fillId="0" borderId="1" xfId="148" applyFont="1" applyFill="1" applyBorder="1" applyAlignment="1">
      <alignment vertical="center"/>
    </xf>
    <xf numFmtId="0" fontId="88" fillId="0" borderId="1" xfId="148" applyFont="1" applyFill="1" applyBorder="1" applyAlignment="1">
      <alignment horizontal="left" vertical="center" wrapText="1"/>
    </xf>
    <xf numFmtId="0" fontId="88" fillId="0" borderId="1" xfId="148" applyFont="1" applyFill="1" applyBorder="1" applyAlignment="1">
      <alignment horizontal="center" vertical="center"/>
    </xf>
    <xf numFmtId="177" fontId="88" fillId="0" borderId="1" xfId="108" applyNumberFormat="1" applyFont="1" applyFill="1" applyBorder="1" applyAlignment="1">
      <alignment horizontal="right" vertical="center" wrapText="1"/>
    </xf>
    <xf numFmtId="177" fontId="88" fillId="0" borderId="1" xfId="108" applyNumberFormat="1" applyFont="1" applyFill="1" applyBorder="1" applyAlignment="1" applyProtection="1">
      <alignment horizontal="right" vertical="center" wrapText="1"/>
    </xf>
    <xf numFmtId="0" fontId="88" fillId="0" borderId="0" xfId="148" applyFont="1" applyFill="1" applyAlignment="1">
      <alignment vertical="center"/>
    </xf>
    <xf numFmtId="0" fontId="88" fillId="0" borderId="0" xfId="148" applyFont="1" applyFill="1" applyBorder="1" applyAlignment="1">
      <alignment vertical="center"/>
    </xf>
    <xf numFmtId="0" fontId="88" fillId="0" borderId="74" xfId="148" applyFont="1" applyFill="1" applyBorder="1" applyAlignment="1">
      <alignment vertical="center"/>
    </xf>
    <xf numFmtId="177" fontId="88" fillId="0" borderId="1" xfId="108" applyNumberFormat="1" applyFont="1" applyFill="1" applyBorder="1" applyAlignment="1">
      <alignment horizontal="right" vertical="center"/>
    </xf>
    <xf numFmtId="177" fontId="88" fillId="0" borderId="1" xfId="108" applyNumberFormat="1" applyFont="1" applyFill="1" applyBorder="1" applyAlignment="1" applyProtection="1">
      <alignment horizontal="right" vertical="center" wrapText="1"/>
      <protection locked="0"/>
    </xf>
    <xf numFmtId="177" fontId="89" fillId="0" borderId="1" xfId="108" applyNumberFormat="1" applyFont="1" applyFill="1" applyBorder="1" applyAlignment="1">
      <alignment horizontal="right" vertical="center" wrapText="1"/>
    </xf>
    <xf numFmtId="177" fontId="58" fillId="0" borderId="0" xfId="108" applyNumberFormat="1" applyFont="1" applyAlignment="1">
      <alignment horizontal="right" vertical="center"/>
    </xf>
    <xf numFmtId="177" fontId="89" fillId="24" borderId="1" xfId="108" applyNumberFormat="1" applyFont="1" applyFill="1" applyBorder="1" applyAlignment="1">
      <alignment horizontal="right" vertical="center"/>
    </xf>
    <xf numFmtId="165" fontId="88" fillId="0" borderId="1" xfId="150" applyFont="1" applyFill="1" applyBorder="1" applyAlignment="1" applyProtection="1">
      <alignment horizontal="center" vertical="center" wrapText="1"/>
      <protection locked="0"/>
    </xf>
    <xf numFmtId="17" fontId="88" fillId="0" borderId="1" xfId="149" applyNumberFormat="1" applyFont="1" applyFill="1" applyBorder="1" applyAlignment="1" applyProtection="1">
      <alignment horizontal="center" vertical="center" wrapText="1"/>
      <protection locked="0"/>
    </xf>
    <xf numFmtId="17" fontId="89" fillId="0" borderId="1" xfId="149" applyNumberFormat="1" applyFont="1" applyFill="1" applyBorder="1" applyAlignment="1" applyProtection="1">
      <alignment horizontal="center" vertical="center" wrapText="1"/>
    </xf>
    <xf numFmtId="17" fontId="88" fillId="0" borderId="1" xfId="149" applyNumberFormat="1" applyFont="1" applyFill="1" applyBorder="1" applyAlignment="1" applyProtection="1">
      <alignment horizontal="center" vertical="center" wrapText="1"/>
    </xf>
    <xf numFmtId="0" fontId="88" fillId="0" borderId="81" xfId="148" applyNumberFormat="1" applyFont="1" applyFill="1" applyBorder="1" applyAlignment="1">
      <alignment horizontal="justify" vertical="center" wrapText="1" readingOrder="1"/>
    </xf>
    <xf numFmtId="0" fontId="88" fillId="0" borderId="82" xfId="148" applyFont="1" applyFill="1" applyBorder="1" applyAlignment="1">
      <alignment horizontal="center" vertical="center" wrapText="1"/>
    </xf>
    <xf numFmtId="0" fontId="88" fillId="0" borderId="81" xfId="148" applyFont="1" applyFill="1" applyBorder="1" applyAlignment="1">
      <alignment vertical="center" wrapText="1"/>
    </xf>
    <xf numFmtId="0" fontId="88" fillId="0" borderId="81" xfId="148" applyNumberFormat="1" applyFont="1" applyFill="1" applyBorder="1" applyAlignment="1">
      <alignment vertical="center" wrapText="1" readingOrder="1"/>
    </xf>
    <xf numFmtId="0" fontId="88" fillId="0" borderId="81" xfId="148" applyFont="1" applyFill="1" applyBorder="1" applyAlignment="1">
      <alignment horizontal="left" vertical="center" wrapText="1"/>
    </xf>
    <xf numFmtId="0" fontId="58" fillId="0" borderId="86" xfId="148" applyFont="1" applyBorder="1"/>
    <xf numFmtId="0" fontId="58" fillId="0" borderId="87" xfId="148" applyFont="1" applyBorder="1"/>
    <xf numFmtId="0" fontId="58" fillId="0" borderId="87" xfId="148" applyFont="1" applyBorder="1" applyAlignment="1">
      <alignment vertical="center"/>
    </xf>
    <xf numFmtId="0" fontId="58" fillId="0" borderId="87" xfId="148" applyFont="1" applyBorder="1" applyAlignment="1">
      <alignment horizontal="center" vertical="center"/>
    </xf>
    <xf numFmtId="0" fontId="58" fillId="0" borderId="90" xfId="148" applyFont="1" applyBorder="1"/>
    <xf numFmtId="0" fontId="57" fillId="19" borderId="78" xfId="149" applyFont="1" applyFill="1" applyBorder="1" applyAlignment="1" applyProtection="1">
      <alignment horizontal="center" vertical="center" wrapText="1"/>
      <protection locked="0"/>
    </xf>
    <xf numFmtId="0" fontId="57" fillId="19" borderId="78" xfId="149" applyFont="1" applyFill="1" applyBorder="1" applyAlignment="1" applyProtection="1">
      <alignment horizontal="center" vertical="center" wrapText="1"/>
    </xf>
    <xf numFmtId="0" fontId="58" fillId="0" borderId="0" xfId="148" applyFont="1" applyAlignment="1">
      <alignment horizontal="left" vertical="center"/>
    </xf>
    <xf numFmtId="0" fontId="58" fillId="0" borderId="87" xfId="148" applyFont="1" applyBorder="1" applyAlignment="1">
      <alignment horizontal="left" vertical="center"/>
    </xf>
    <xf numFmtId="0" fontId="58" fillId="0" borderId="0" xfId="152" applyFont="1" applyAlignment="1">
      <alignment horizontal="left"/>
    </xf>
    <xf numFmtId="0" fontId="57" fillId="19" borderId="1" xfId="152" applyFont="1" applyFill="1" applyBorder="1" applyAlignment="1">
      <alignment horizontal="left"/>
    </xf>
    <xf numFmtId="9" fontId="57" fillId="19" borderId="1" xfId="141" applyFont="1" applyFill="1" applyBorder="1" applyAlignment="1">
      <alignment horizontal="left"/>
    </xf>
    <xf numFmtId="171" fontId="57" fillId="19" borderId="1" xfId="141" applyNumberFormat="1" applyFont="1" applyFill="1" applyBorder="1" applyAlignment="1">
      <alignment horizontal="left"/>
    </xf>
    <xf numFmtId="0" fontId="58" fillId="19" borderId="0" xfId="152" applyFont="1" applyFill="1" applyBorder="1" applyAlignment="1">
      <alignment horizontal="left"/>
    </xf>
    <xf numFmtId="0" fontId="57" fillId="19" borderId="1" xfId="153" applyFont="1" applyFill="1" applyBorder="1" applyAlignment="1">
      <alignment horizontal="left"/>
    </xf>
    <xf numFmtId="0" fontId="58" fillId="19" borderId="0" xfId="148" applyFont="1" applyFill="1" applyBorder="1" applyAlignment="1">
      <alignment horizontal="left" vertical="center"/>
    </xf>
    <xf numFmtId="177" fontId="57" fillId="0" borderId="87" xfId="108" applyNumberFormat="1" applyFont="1" applyBorder="1" applyAlignment="1">
      <alignment horizontal="right" vertical="center"/>
    </xf>
    <xf numFmtId="0" fontId="57" fillId="0" borderId="87" xfId="148" applyFont="1" applyBorder="1" applyAlignment="1">
      <alignment vertical="center"/>
    </xf>
    <xf numFmtId="0" fontId="89" fillId="15" borderId="94" xfId="136" applyFont="1" applyFill="1" applyBorder="1" applyAlignment="1" applyProtection="1">
      <alignment horizontal="center" vertical="center" wrapText="1"/>
      <protection locked="0"/>
    </xf>
    <xf numFmtId="0" fontId="88" fillId="0" borderId="3" xfId="148" applyFont="1" applyFill="1" applyBorder="1" applyAlignment="1">
      <alignment horizontal="center" vertical="center" wrapText="1"/>
    </xf>
    <xf numFmtId="0" fontId="58" fillId="0" borderId="95" xfId="148" applyFont="1" applyBorder="1" applyAlignment="1">
      <alignment horizontal="center"/>
    </xf>
    <xf numFmtId="0" fontId="88" fillId="0" borderId="82" xfId="148" applyFont="1" applyFill="1" applyBorder="1" applyAlignment="1">
      <alignment horizontal="left" vertical="center" wrapText="1"/>
    </xf>
    <xf numFmtId="0" fontId="58" fillId="0" borderId="90" xfId="148" applyFont="1" applyBorder="1" applyAlignment="1">
      <alignment horizontal="left" vertical="center"/>
    </xf>
    <xf numFmtId="0" fontId="42" fillId="0" borderId="0" xfId="154" applyFont="1" applyAlignment="1">
      <alignment horizontal="left" vertical="center"/>
    </xf>
    <xf numFmtId="0" fontId="79" fillId="9" borderId="1" xfId="154" applyFont="1" applyFill="1" applyBorder="1" applyAlignment="1">
      <alignment horizontal="left" vertical="center" wrapText="1"/>
    </xf>
    <xf numFmtId="0" fontId="60" fillId="0" borderId="0" xfId="154" applyFont="1" applyAlignment="1">
      <alignment horizontal="left"/>
    </xf>
    <xf numFmtId="177" fontId="42" fillId="0" borderId="0" xfId="108" applyNumberFormat="1" applyFont="1" applyAlignment="1">
      <alignment vertical="center"/>
    </xf>
    <xf numFmtId="177" fontId="56" fillId="9" borderId="1" xfId="108" applyNumberFormat="1" applyFont="1" applyFill="1" applyBorder="1" applyAlignment="1">
      <alignment horizontal="center" vertical="center" wrapText="1"/>
    </xf>
    <xf numFmtId="177" fontId="56" fillId="9" borderId="1" xfId="108" applyNumberFormat="1" applyFont="1" applyFill="1" applyBorder="1" applyAlignment="1">
      <alignment horizontal="center" vertical="center"/>
    </xf>
    <xf numFmtId="177" fontId="11" fillId="9" borderId="0" xfId="108" applyNumberFormat="1" applyFont="1" applyFill="1"/>
    <xf numFmtId="177" fontId="11" fillId="0" borderId="0" xfId="108" applyNumberFormat="1" applyFont="1"/>
    <xf numFmtId="17" fontId="56" fillId="9" borderId="1" xfId="154" applyNumberFormat="1" applyFont="1" applyFill="1" applyBorder="1" applyAlignment="1">
      <alignment horizontal="center" vertical="center"/>
    </xf>
    <xf numFmtId="49" fontId="56" fillId="9" borderId="81" xfId="154" applyNumberFormat="1" applyFont="1" applyFill="1" applyBorder="1" applyAlignment="1">
      <alignment horizontal="center" vertical="center" wrapText="1"/>
    </xf>
    <xf numFmtId="0" fontId="11" fillId="9" borderId="82" xfId="154" applyFont="1" applyFill="1" applyBorder="1" applyAlignment="1">
      <alignment vertical="center" wrapText="1"/>
    </xf>
    <xf numFmtId="0" fontId="6" fillId="9" borderId="82" xfId="154" applyFont="1" applyFill="1" applyBorder="1" applyAlignment="1">
      <alignment horizontal="center" vertical="center" wrapText="1"/>
    </xf>
    <xf numFmtId="0" fontId="56" fillId="9" borderId="81" xfId="154" applyFont="1" applyFill="1" applyBorder="1" applyAlignment="1">
      <alignment horizontal="center" vertical="center"/>
    </xf>
    <xf numFmtId="0" fontId="6" fillId="9" borderId="82" xfId="154" applyFont="1" applyFill="1" applyBorder="1" applyAlignment="1">
      <alignment vertical="center" wrapText="1"/>
    </xf>
    <xf numFmtId="0" fontId="11" fillId="9" borderId="82" xfId="154" applyFont="1" applyFill="1" applyBorder="1" applyAlignment="1">
      <alignment horizontal="center" vertical="center" wrapText="1"/>
    </xf>
    <xf numFmtId="0" fontId="7" fillId="9" borderId="82" xfId="154" applyFont="1" applyFill="1" applyBorder="1" applyAlignment="1">
      <alignment vertical="center" wrapText="1"/>
    </xf>
    <xf numFmtId="0" fontId="56" fillId="9" borderId="81" xfId="154" applyFont="1" applyFill="1" applyBorder="1" applyAlignment="1">
      <alignment vertical="center"/>
    </xf>
    <xf numFmtId="6" fontId="6" fillId="9" borderId="82" xfId="154" applyNumberFormat="1" applyFont="1" applyFill="1" applyBorder="1" applyAlignment="1">
      <alignment horizontal="center" vertical="center" wrapText="1"/>
    </xf>
    <xf numFmtId="0" fontId="11" fillId="9" borderId="3" xfId="154" applyFont="1" applyFill="1" applyBorder="1" applyAlignment="1">
      <alignment vertical="center" wrapText="1"/>
    </xf>
    <xf numFmtId="0" fontId="11" fillId="9" borderId="3" xfId="154" applyFont="1" applyFill="1" applyBorder="1" applyAlignment="1">
      <alignment horizontal="center" vertical="center" wrapText="1"/>
    </xf>
    <xf numFmtId="0" fontId="6" fillId="9" borderId="3" xfId="154" applyFont="1" applyFill="1" applyBorder="1" applyAlignment="1">
      <alignment horizontal="center" vertical="center" wrapText="1"/>
    </xf>
    <xf numFmtId="49" fontId="42" fillId="0" borderId="3" xfId="0" applyNumberFormat="1" applyFont="1" applyBorder="1" applyAlignment="1">
      <alignment horizontal="center" vertical="center" wrapText="1"/>
    </xf>
    <xf numFmtId="0" fontId="54" fillId="8" borderId="78" xfId="155" applyFont="1" applyBorder="1" applyAlignment="1" applyProtection="1">
      <alignment horizontal="center" vertical="center" wrapText="1"/>
      <protection locked="0"/>
    </xf>
    <xf numFmtId="0" fontId="54" fillId="8" borderId="78" xfId="155" applyFont="1" applyBorder="1" applyAlignment="1" applyProtection="1">
      <alignment horizontal="center" vertical="center" wrapText="1"/>
    </xf>
    <xf numFmtId="0" fontId="86" fillId="8" borderId="78" xfId="156" applyFont="1" applyBorder="1" applyAlignment="1" applyProtection="1">
      <alignment horizontal="center" vertical="center" wrapText="1"/>
      <protection locked="0"/>
    </xf>
    <xf numFmtId="0" fontId="56" fillId="9" borderId="1" xfId="154" applyFont="1" applyFill="1" applyBorder="1" applyAlignment="1">
      <alignment horizontal="left" vertical="center" wrapText="1"/>
    </xf>
    <xf numFmtId="0" fontId="47" fillId="0" borderId="86" xfId="154" applyFont="1" applyBorder="1" applyAlignment="1">
      <alignment horizontal="center" vertical="center"/>
    </xf>
    <xf numFmtId="0" fontId="54" fillId="0" borderId="87" xfId="154" applyFont="1" applyBorder="1" applyAlignment="1">
      <alignment horizontal="left"/>
    </xf>
    <xf numFmtId="3" fontId="47" fillId="0" borderId="87" xfId="154" applyNumberFormat="1" applyFont="1" applyBorder="1" applyAlignment="1">
      <alignment horizontal="center" vertical="center"/>
    </xf>
    <xf numFmtId="0" fontId="47" fillId="0" borderId="87" xfId="154" applyFont="1" applyBorder="1"/>
    <xf numFmtId="0" fontId="47" fillId="0" borderId="87" xfId="154" applyFont="1" applyBorder="1" applyAlignment="1">
      <alignment horizontal="center" vertical="center"/>
    </xf>
    <xf numFmtId="0" fontId="47" fillId="0" borderId="87" xfId="154" applyFont="1" applyBorder="1" applyAlignment="1">
      <alignment horizontal="center" vertical="center" wrapText="1"/>
    </xf>
    <xf numFmtId="0" fontId="47" fillId="0" borderId="90" xfId="154" applyFont="1" applyBorder="1" applyAlignment="1">
      <alignment vertical="center" wrapText="1"/>
    </xf>
    <xf numFmtId="0" fontId="47" fillId="0" borderId="95" xfId="154" applyFont="1" applyBorder="1" applyAlignment="1">
      <alignment vertical="center" wrapText="1"/>
    </xf>
    <xf numFmtId="0" fontId="47" fillId="0" borderId="0" xfId="154" applyFont="1"/>
    <xf numFmtId="0" fontId="11" fillId="0" borderId="0" xfId="154" applyAlignment="1">
      <alignment horizontal="left" vertical="center" wrapText="1"/>
    </xf>
    <xf numFmtId="0" fontId="11" fillId="9" borderId="1" xfId="154" applyFont="1" applyFill="1" applyBorder="1" applyAlignment="1">
      <alignment horizontal="left" vertical="center" wrapText="1"/>
    </xf>
    <xf numFmtId="0" fontId="7" fillId="9" borderId="1" xfId="154" applyFont="1" applyFill="1" applyBorder="1" applyAlignment="1">
      <alignment horizontal="left" vertical="center" wrapText="1"/>
    </xf>
    <xf numFmtId="49" fontId="42" fillId="0" borderId="1" xfId="0" applyNumberFormat="1" applyFont="1" applyBorder="1" applyAlignment="1">
      <alignment horizontal="left" vertical="center" wrapText="1"/>
    </xf>
    <xf numFmtId="0" fontId="6" fillId="9" borderId="1" xfId="154" applyFont="1" applyFill="1" applyBorder="1" applyAlignment="1">
      <alignment horizontal="left" vertical="center" wrapText="1"/>
    </xf>
    <xf numFmtId="0" fontId="5" fillId="9" borderId="1" xfId="154" applyFont="1" applyFill="1" applyBorder="1" applyAlignment="1">
      <alignment horizontal="left" vertical="center" wrapText="1"/>
    </xf>
    <xf numFmtId="0" fontId="47" fillId="0" borderId="87" xfId="154" applyFont="1" applyBorder="1" applyAlignment="1">
      <alignment horizontal="left" vertical="center" wrapText="1"/>
    </xf>
    <xf numFmtId="0" fontId="86" fillId="19" borderId="0" xfId="134" applyFont="1" applyFill="1" applyAlignment="1">
      <alignment horizontal="left"/>
    </xf>
    <xf numFmtId="0" fontId="85" fillId="19" borderId="0" xfId="134" applyFont="1" applyFill="1" applyAlignment="1">
      <alignment horizontal="left"/>
    </xf>
    <xf numFmtId="9" fontId="85" fillId="19" borderId="0" xfId="134" applyNumberFormat="1" applyFont="1" applyFill="1" applyAlignment="1">
      <alignment horizontal="left"/>
    </xf>
    <xf numFmtId="0" fontId="6" fillId="9" borderId="82" xfId="154" applyFont="1" applyFill="1" applyBorder="1" applyAlignment="1">
      <alignment horizontal="left" vertical="center" wrapText="1"/>
    </xf>
    <xf numFmtId="0" fontId="11" fillId="9" borderId="82" xfId="154" applyFont="1" applyFill="1" applyBorder="1" applyAlignment="1">
      <alignment horizontal="left" vertical="center" wrapText="1"/>
    </xf>
    <xf numFmtId="0" fontId="7" fillId="9" borderId="82" xfId="154" applyFont="1" applyFill="1" applyBorder="1" applyAlignment="1">
      <alignment horizontal="left" vertical="center" wrapText="1"/>
    </xf>
    <xf numFmtId="49" fontId="42" fillId="0" borderId="82" xfId="0" applyNumberFormat="1" applyFont="1" applyBorder="1" applyAlignment="1">
      <alignment horizontal="left" vertical="center" wrapText="1"/>
    </xf>
    <xf numFmtId="0" fontId="47" fillId="0" borderId="90" xfId="154" applyFont="1" applyBorder="1" applyAlignment="1">
      <alignment horizontal="left" vertical="center" wrapText="1"/>
    </xf>
    <xf numFmtId="10" fontId="85" fillId="19" borderId="0" xfId="134" applyNumberFormat="1" applyFont="1" applyFill="1" applyAlignment="1">
      <alignment horizontal="left"/>
    </xf>
    <xf numFmtId="0" fontId="2" fillId="9" borderId="82" xfId="154" applyFont="1" applyFill="1" applyBorder="1" applyAlignment="1">
      <alignment horizontal="left" vertical="center" wrapText="1"/>
    </xf>
    <xf numFmtId="0" fontId="2" fillId="9" borderId="82" xfId="154" applyFont="1" applyFill="1" applyBorder="1" applyAlignment="1">
      <alignment vertical="center" wrapText="1"/>
    </xf>
    <xf numFmtId="177" fontId="47" fillId="0" borderId="87" xfId="108" applyNumberFormat="1" applyFont="1" applyBorder="1" applyAlignment="1">
      <alignment horizontal="right" vertical="center"/>
    </xf>
    <xf numFmtId="0" fontId="58" fillId="0" borderId="0" xfId="169" applyFont="1"/>
    <xf numFmtId="0" fontId="58" fillId="0" borderId="0" xfId="169" applyFont="1" applyAlignment="1">
      <alignment vertical="center"/>
    </xf>
    <xf numFmtId="0" fontId="58" fillId="0" borderId="0" xfId="169" applyFont="1" applyFill="1" applyAlignment="1">
      <alignment vertical="center" wrapText="1"/>
    </xf>
    <xf numFmtId="0" fontId="88" fillId="0" borderId="1" xfId="169" applyFont="1" applyFill="1" applyBorder="1" applyAlignment="1">
      <alignment horizontal="justify" vertical="center" wrapText="1"/>
    </xf>
    <xf numFmtId="0" fontId="88" fillId="0" borderId="1" xfId="169" applyFont="1" applyFill="1" applyBorder="1" applyAlignment="1">
      <alignment horizontal="center" vertical="center" wrapText="1"/>
    </xf>
    <xf numFmtId="0" fontId="88" fillId="0" borderId="0" xfId="169" applyFont="1" applyFill="1"/>
    <xf numFmtId="0" fontId="88" fillId="0" borderId="0" xfId="169" applyFont="1" applyFill="1" applyAlignment="1">
      <alignment vertical="center" wrapText="1"/>
    </xf>
    <xf numFmtId="0" fontId="58" fillId="0" borderId="0" xfId="169" applyFont="1" applyFill="1" applyAlignment="1">
      <alignment wrapText="1"/>
    </xf>
    <xf numFmtId="0" fontId="58" fillId="0" borderId="1" xfId="174" applyFont="1" applyBorder="1" applyAlignment="1">
      <alignment horizontal="center"/>
    </xf>
    <xf numFmtId="0" fontId="88" fillId="0" borderId="82" xfId="169" applyFont="1" applyFill="1" applyBorder="1" applyAlignment="1">
      <alignment horizontal="center" vertical="center" wrapText="1"/>
    </xf>
    <xf numFmtId="0" fontId="88" fillId="0" borderId="3" xfId="169" applyFont="1" applyFill="1" applyBorder="1" applyAlignment="1">
      <alignment horizontal="center" vertical="center" wrapText="1"/>
    </xf>
    <xf numFmtId="0" fontId="57" fillId="8" borderId="78" xfId="170" applyFont="1" applyBorder="1" applyAlignment="1" applyProtection="1">
      <alignment horizontal="center" vertical="center" wrapText="1"/>
      <protection locked="0"/>
    </xf>
    <xf numFmtId="0" fontId="57" fillId="8" borderId="78" xfId="170" applyFont="1" applyBorder="1" applyAlignment="1" applyProtection="1">
      <alignment horizontal="center" vertical="center" wrapText="1"/>
    </xf>
    <xf numFmtId="0" fontId="57" fillId="8" borderId="78" xfId="171" applyFont="1" applyBorder="1" applyAlignment="1" applyProtection="1">
      <alignment horizontal="center" vertical="center" wrapText="1"/>
      <protection locked="0"/>
    </xf>
    <xf numFmtId="0" fontId="89" fillId="0" borderId="86" xfId="169" applyFont="1" applyFill="1" applyBorder="1" applyAlignment="1">
      <alignment horizontal="center" vertical="center"/>
    </xf>
    <xf numFmtId="0" fontId="89" fillId="0" borderId="87" xfId="169" applyFont="1" applyFill="1" applyBorder="1" applyAlignment="1">
      <alignment horizontal="center" vertical="center"/>
    </xf>
    <xf numFmtId="0" fontId="89" fillId="0" borderId="87" xfId="169" applyFont="1" applyFill="1" applyBorder="1" applyAlignment="1">
      <alignment horizontal="center" vertical="center" wrapText="1"/>
    </xf>
    <xf numFmtId="0" fontId="89" fillId="0" borderId="90" xfId="169" applyFont="1" applyFill="1" applyBorder="1" applyAlignment="1">
      <alignment horizontal="center" vertical="center"/>
    </xf>
    <xf numFmtId="0" fontId="89" fillId="0" borderId="95" xfId="169" applyFont="1" applyFill="1" applyBorder="1" applyAlignment="1">
      <alignment horizontal="center" vertical="center"/>
    </xf>
    <xf numFmtId="0" fontId="89" fillId="0" borderId="0" xfId="169" applyFont="1" applyFill="1" applyAlignment="1">
      <alignment horizontal="center" vertical="center"/>
    </xf>
    <xf numFmtId="177" fontId="58" fillId="0" borderId="0" xfId="108" applyNumberFormat="1" applyFont="1" applyFill="1" applyAlignment="1">
      <alignment vertical="center"/>
    </xf>
    <xf numFmtId="177" fontId="89" fillId="0" borderId="1" xfId="108" applyNumberFormat="1" applyFont="1" applyFill="1" applyBorder="1" applyAlignment="1">
      <alignment vertical="center" wrapText="1"/>
    </xf>
    <xf numFmtId="177" fontId="89" fillId="0" borderId="87" xfId="108" applyNumberFormat="1" applyFont="1" applyFill="1" applyBorder="1" applyAlignment="1">
      <alignment horizontal="right" vertical="center"/>
    </xf>
    <xf numFmtId="177" fontId="58" fillId="0" borderId="0" xfId="108" applyNumberFormat="1" applyFont="1" applyFill="1"/>
    <xf numFmtId="0" fontId="89" fillId="24" borderId="79" xfId="120" applyFont="1" applyFill="1" applyBorder="1" applyAlignment="1">
      <alignment horizontal="center" vertical="center" wrapText="1"/>
    </xf>
    <xf numFmtId="0" fontId="58" fillId="0" borderId="0" xfId="169" applyFont="1" applyAlignment="1">
      <alignment horizontal="left"/>
    </xf>
    <xf numFmtId="0" fontId="88" fillId="0" borderId="1" xfId="169" applyFont="1" applyFill="1" applyBorder="1" applyAlignment="1">
      <alignment horizontal="left" vertical="center" wrapText="1"/>
    </xf>
    <xf numFmtId="0" fontId="89" fillId="0" borderId="87" xfId="169" applyFont="1" applyFill="1" applyBorder="1" applyAlignment="1">
      <alignment horizontal="left" vertical="center"/>
    </xf>
    <xf numFmtId="0" fontId="88" fillId="0" borderId="82" xfId="169" applyFont="1" applyFill="1" applyBorder="1" applyAlignment="1">
      <alignment horizontal="left" vertical="center" wrapText="1"/>
    </xf>
    <xf numFmtId="0" fontId="89" fillId="0" borderId="90" xfId="169" applyFont="1" applyFill="1" applyBorder="1" applyAlignment="1">
      <alignment horizontal="left" vertical="center"/>
    </xf>
    <xf numFmtId="0" fontId="58" fillId="19" borderId="1" xfId="173" applyFont="1" applyFill="1" applyBorder="1" applyAlignment="1">
      <alignment horizontal="left"/>
    </xf>
    <xf numFmtId="0" fontId="58" fillId="19" borderId="1" xfId="174" applyFont="1" applyFill="1" applyBorder="1" applyAlignment="1">
      <alignment horizontal="center"/>
    </xf>
    <xf numFmtId="0" fontId="57" fillId="19" borderId="1" xfId="173" applyFont="1" applyFill="1" applyBorder="1" applyAlignment="1">
      <alignment horizontal="left"/>
    </xf>
    <xf numFmtId="0" fontId="88" fillId="0" borderId="81" xfId="169" applyFont="1" applyFill="1" applyBorder="1" applyAlignment="1">
      <alignment horizontal="center" vertical="center"/>
    </xf>
    <xf numFmtId="0" fontId="58" fillId="0" borderId="0" xfId="174" applyFont="1" applyFill="1" applyAlignment="1">
      <alignment horizontal="center" vertical="center" wrapText="1"/>
    </xf>
    <xf numFmtId="0" fontId="89" fillId="0" borderId="1" xfId="174" applyFont="1" applyFill="1" applyBorder="1" applyAlignment="1">
      <alignment horizontal="center" vertical="center" wrapText="1"/>
    </xf>
    <xf numFmtId="0" fontId="58" fillId="0" borderId="0" xfId="174" applyFont="1" applyAlignment="1">
      <alignment horizontal="center" vertical="center"/>
    </xf>
    <xf numFmtId="183" fontId="58" fillId="0" borderId="0" xfId="174" applyNumberFormat="1" applyFont="1" applyAlignment="1">
      <alignment horizontal="center" vertical="center"/>
    </xf>
    <xf numFmtId="0" fontId="58" fillId="0" borderId="0" xfId="174" applyFont="1"/>
    <xf numFmtId="0" fontId="58" fillId="0" borderId="0" xfId="174" applyFont="1" applyAlignment="1">
      <alignment horizontal="left" vertical="top"/>
    </xf>
    <xf numFmtId="0" fontId="58" fillId="0" borderId="0" xfId="174" applyFont="1" applyAlignment="1">
      <alignment horizontal="left"/>
    </xf>
    <xf numFmtId="0" fontId="58" fillId="0" borderId="0" xfId="174" applyFont="1" applyAlignment="1">
      <alignment horizontal="center"/>
    </xf>
    <xf numFmtId="183" fontId="58" fillId="0" borderId="0" xfId="174" applyNumberFormat="1" applyFont="1" applyAlignment="1">
      <alignment horizontal="center"/>
    </xf>
    <xf numFmtId="0" fontId="58" fillId="0" borderId="0" xfId="118" applyFont="1" applyAlignment="1">
      <alignment horizontal="center"/>
    </xf>
    <xf numFmtId="177" fontId="88" fillId="0" borderId="0" xfId="108" applyNumberFormat="1" applyFont="1"/>
    <xf numFmtId="0" fontId="88" fillId="0" borderId="1" xfId="174" applyFont="1" applyFill="1" applyBorder="1" applyAlignment="1">
      <alignment vertical="top" wrapText="1"/>
    </xf>
    <xf numFmtId="0" fontId="88" fillId="0" borderId="1" xfId="174" applyFont="1" applyFill="1" applyBorder="1" applyAlignment="1">
      <alignment horizontal="left" vertical="center" wrapText="1"/>
    </xf>
    <xf numFmtId="183" fontId="88" fillId="0" borderId="1" xfId="174" applyNumberFormat="1" applyFont="1" applyFill="1" applyBorder="1" applyAlignment="1">
      <alignment horizontal="center" vertical="center" wrapText="1"/>
    </xf>
    <xf numFmtId="177" fontId="88" fillId="0" borderId="1" xfId="108" applyNumberFormat="1" applyFont="1" applyFill="1" applyBorder="1" applyAlignment="1">
      <alignment horizontal="left" vertical="center" wrapText="1"/>
    </xf>
    <xf numFmtId="177" fontId="88" fillId="0" borderId="1" xfId="108" applyNumberFormat="1" applyFont="1" applyFill="1" applyBorder="1" applyAlignment="1" applyProtection="1">
      <alignment horizontal="left" vertical="center"/>
    </xf>
    <xf numFmtId="183" fontId="88" fillId="0" borderId="1" xfId="177" applyNumberFormat="1" applyFont="1" applyFill="1" applyBorder="1" applyAlignment="1" applyProtection="1">
      <alignment horizontal="center" vertical="center"/>
    </xf>
    <xf numFmtId="0" fontId="89" fillId="0" borderId="1" xfId="174" applyFont="1" applyFill="1" applyBorder="1" applyAlignment="1">
      <alignment vertical="center" wrapText="1"/>
    </xf>
    <xf numFmtId="0" fontId="88" fillId="0" borderId="1" xfId="174" applyFont="1" applyFill="1" applyBorder="1" applyAlignment="1">
      <alignment horizontal="center" vertical="center" wrapText="1"/>
    </xf>
    <xf numFmtId="183" fontId="88" fillId="0" borderId="1" xfId="174" applyNumberFormat="1" applyFont="1" applyFill="1" applyBorder="1" applyAlignment="1">
      <alignment horizontal="center" vertical="center"/>
    </xf>
    <xf numFmtId="0" fontId="89" fillId="0" borderId="1" xfId="174" applyFont="1" applyFill="1" applyBorder="1" applyAlignment="1">
      <alignment horizontal="center" vertical="center"/>
    </xf>
    <xf numFmtId="183" fontId="89" fillId="0" borderId="1" xfId="174" applyNumberFormat="1" applyFont="1" applyFill="1" applyBorder="1" applyAlignment="1">
      <alignment horizontal="center" vertical="center"/>
    </xf>
    <xf numFmtId="0" fontId="88" fillId="0" borderId="1" xfId="174" applyFont="1" applyFill="1" applyBorder="1" applyAlignment="1">
      <alignment horizontal="center" vertical="center"/>
    </xf>
    <xf numFmtId="177" fontId="88" fillId="0" borderId="1" xfId="108" applyNumberFormat="1" applyFont="1" applyFill="1" applyBorder="1" applyAlignment="1" applyProtection="1">
      <alignment horizontal="left" vertical="center"/>
      <protection locked="0"/>
    </xf>
    <xf numFmtId="17" fontId="88" fillId="0" borderId="1" xfId="47" applyNumberFormat="1" applyFont="1" applyFill="1" applyBorder="1" applyAlignment="1" applyProtection="1">
      <alignment horizontal="left" vertical="center"/>
      <protection locked="0"/>
    </xf>
    <xf numFmtId="183" fontId="88" fillId="0" borderId="1" xfId="47" applyNumberFormat="1" applyFont="1" applyFill="1" applyBorder="1" applyAlignment="1" applyProtection="1">
      <alignment horizontal="center" vertical="center"/>
      <protection locked="0"/>
    </xf>
    <xf numFmtId="177" fontId="88" fillId="0" borderId="1" xfId="108" applyNumberFormat="1" applyFont="1" applyFill="1" applyBorder="1" applyAlignment="1" applyProtection="1">
      <alignment horizontal="left" vertical="center" wrapText="1"/>
      <protection locked="0"/>
    </xf>
    <xf numFmtId="0" fontId="88" fillId="0" borderId="1" xfId="174" applyFont="1" applyFill="1" applyBorder="1" applyAlignment="1">
      <alignment horizontal="left" vertical="center"/>
    </xf>
    <xf numFmtId="183" fontId="88" fillId="0" borderId="1" xfId="47" applyNumberFormat="1" applyFont="1" applyFill="1" applyBorder="1" applyAlignment="1" applyProtection="1">
      <alignment horizontal="center" vertical="center" wrapText="1"/>
      <protection locked="0"/>
    </xf>
    <xf numFmtId="42" fontId="88" fillId="0" borderId="1" xfId="174" applyNumberFormat="1" applyFont="1" applyFill="1" applyBorder="1" applyAlignment="1">
      <alignment horizontal="center" vertical="center" wrapText="1"/>
    </xf>
    <xf numFmtId="0" fontId="88" fillId="0" borderId="1" xfId="174" applyFont="1" applyFill="1" applyBorder="1" applyAlignment="1">
      <alignment vertical="center"/>
    </xf>
    <xf numFmtId="183" fontId="88" fillId="0" borderId="1" xfId="174" applyNumberFormat="1" applyFont="1" applyFill="1" applyBorder="1" applyAlignment="1">
      <alignment horizontal="left" vertical="center"/>
    </xf>
    <xf numFmtId="0" fontId="89" fillId="0" borderId="1" xfId="174" applyFont="1" applyFill="1" applyBorder="1" applyAlignment="1">
      <alignment horizontal="left" vertical="center" wrapText="1"/>
    </xf>
    <xf numFmtId="0" fontId="89" fillId="0" borderId="1" xfId="174" applyFont="1" applyFill="1" applyBorder="1" applyAlignment="1">
      <alignment vertical="center"/>
    </xf>
    <xf numFmtId="0" fontId="88" fillId="0" borderId="0" xfId="0" applyFont="1" applyAlignment="1">
      <alignment vertical="center"/>
    </xf>
    <xf numFmtId="0" fontId="88" fillId="0" borderId="0" xfId="0" applyFont="1" applyAlignment="1">
      <alignment horizontal="center" vertical="center"/>
    </xf>
    <xf numFmtId="0" fontId="58" fillId="0" borderId="0" xfId="174" applyFont="1" applyAlignment="1">
      <alignment horizontal="center" vertical="center" wrapText="1"/>
    </xf>
    <xf numFmtId="0" fontId="89" fillId="24" borderId="81" xfId="120" applyFont="1" applyFill="1" applyBorder="1" applyAlignment="1">
      <alignment horizontal="center" vertical="center" wrapText="1"/>
    </xf>
    <xf numFmtId="0" fontId="89" fillId="0" borderId="81" xfId="174" applyFont="1" applyFill="1" applyBorder="1" applyAlignment="1">
      <alignment horizontal="center" vertical="center" wrapText="1"/>
    </xf>
    <xf numFmtId="0" fontId="89" fillId="0" borderId="82" xfId="174" applyFont="1" applyFill="1" applyBorder="1" applyAlignment="1">
      <alignment horizontal="center" vertical="center" wrapText="1"/>
    </xf>
    <xf numFmtId="0" fontId="88" fillId="0" borderId="82" xfId="174" applyFont="1" applyFill="1" applyBorder="1" applyAlignment="1">
      <alignment horizontal="center" vertical="center" wrapText="1"/>
    </xf>
    <xf numFmtId="0" fontId="88" fillId="0" borderId="81" xfId="174" applyFont="1" applyFill="1" applyBorder="1" applyAlignment="1">
      <alignment horizontal="center" vertical="center" wrapText="1"/>
    </xf>
    <xf numFmtId="0" fontId="88" fillId="0" borderId="87" xfId="174" applyFont="1" applyFill="1" applyBorder="1" applyAlignment="1">
      <alignment horizontal="center" vertical="center"/>
    </xf>
    <xf numFmtId="0" fontId="88" fillId="0" borderId="87" xfId="174" applyFont="1" applyFill="1" applyBorder="1" applyAlignment="1">
      <alignment vertical="center"/>
    </xf>
    <xf numFmtId="183" fontId="88" fillId="0" borderId="87" xfId="174" applyNumberFormat="1" applyFont="1" applyFill="1" applyBorder="1" applyAlignment="1">
      <alignment horizontal="center" vertical="center"/>
    </xf>
    <xf numFmtId="0" fontId="88" fillId="0" borderId="87" xfId="174" applyFont="1" applyFill="1" applyBorder="1" applyAlignment="1">
      <alignment horizontal="center" vertical="center" wrapText="1"/>
    </xf>
    <xf numFmtId="0" fontId="88" fillId="0" borderId="90" xfId="174" applyFont="1" applyFill="1" applyBorder="1" applyAlignment="1">
      <alignment horizontal="center" vertical="center" wrapText="1"/>
    </xf>
    <xf numFmtId="0" fontId="89" fillId="0" borderId="3" xfId="174" applyFont="1" applyFill="1" applyBorder="1" applyAlignment="1">
      <alignment horizontal="center" vertical="center" wrapText="1"/>
    </xf>
    <xf numFmtId="0" fontId="88" fillId="0" borderId="3" xfId="174" applyFont="1" applyFill="1" applyBorder="1" applyAlignment="1">
      <alignment horizontal="center" vertical="center" wrapText="1"/>
    </xf>
    <xf numFmtId="0" fontId="88" fillId="0" borderId="95" xfId="174" applyFont="1" applyFill="1" applyBorder="1" applyAlignment="1">
      <alignment horizontal="center" vertical="center" wrapText="1"/>
    </xf>
    <xf numFmtId="0" fontId="57" fillId="8" borderId="78" xfId="175" applyFont="1" applyBorder="1" applyAlignment="1" applyProtection="1">
      <alignment horizontal="center" vertical="center" wrapText="1"/>
      <protection locked="0"/>
    </xf>
    <xf numFmtId="0" fontId="57" fillId="8" borderId="78" xfId="175" applyFont="1" applyBorder="1" applyAlignment="1" applyProtection="1">
      <alignment horizontal="center" vertical="center" wrapText="1"/>
    </xf>
    <xf numFmtId="0" fontId="88" fillId="24" borderId="80" xfId="144" applyFont="1" applyFill="1" applyBorder="1" applyAlignment="1">
      <alignment vertical="center"/>
    </xf>
    <xf numFmtId="42" fontId="89" fillId="0" borderId="1" xfId="174" applyNumberFormat="1" applyFont="1" applyFill="1" applyBorder="1" applyAlignment="1">
      <alignment horizontal="center" vertical="center"/>
    </xf>
    <xf numFmtId="0" fontId="88" fillId="0" borderId="1" xfId="174" applyFont="1" applyFill="1" applyBorder="1" applyAlignment="1">
      <alignment vertical="center" wrapText="1"/>
    </xf>
    <xf numFmtId="0" fontId="88" fillId="0" borderId="1" xfId="174" applyNumberFormat="1" applyFont="1" applyFill="1" applyBorder="1" applyAlignment="1">
      <alignment vertical="center" wrapText="1"/>
    </xf>
    <xf numFmtId="0" fontId="88" fillId="0" borderId="1" xfId="177" applyFont="1" applyFill="1" applyBorder="1" applyAlignment="1" applyProtection="1">
      <alignment vertical="center" wrapText="1"/>
    </xf>
    <xf numFmtId="184" fontId="88" fillId="0" borderId="1" xfId="47" applyNumberFormat="1" applyFont="1" applyFill="1" applyBorder="1" applyAlignment="1" applyProtection="1">
      <alignment vertical="center" wrapText="1"/>
      <protection locked="0"/>
    </xf>
    <xf numFmtId="177" fontId="88" fillId="0" borderId="1" xfId="108" applyNumberFormat="1" applyFont="1" applyFill="1" applyBorder="1" applyAlignment="1">
      <alignment horizontal="left" vertical="center"/>
    </xf>
    <xf numFmtId="42" fontId="89" fillId="0" borderId="1" xfId="174" applyNumberFormat="1" applyFont="1" applyFill="1" applyBorder="1" applyAlignment="1">
      <alignment vertical="center" wrapText="1"/>
    </xf>
    <xf numFmtId="0" fontId="88" fillId="24" borderId="82" xfId="144" applyFont="1" applyFill="1" applyBorder="1" applyAlignment="1">
      <alignment vertical="center"/>
    </xf>
    <xf numFmtId="0" fontId="88" fillId="24" borderId="6" xfId="144" applyFont="1" applyFill="1" applyBorder="1" applyAlignment="1">
      <alignment horizontal="center" vertical="top" wrapText="1"/>
    </xf>
    <xf numFmtId="0" fontId="31" fillId="0" borderId="0" xfId="0" applyFont="1" applyAlignment="1">
      <alignment vertical="center"/>
    </xf>
    <xf numFmtId="0" fontId="54" fillId="22" borderId="75" xfId="142" applyFont="1" applyBorder="1" applyAlignment="1">
      <alignment vertical="center" wrapText="1"/>
    </xf>
    <xf numFmtId="0" fontId="0" fillId="0" borderId="76" xfId="0" applyBorder="1" applyAlignment="1">
      <alignment vertical="center"/>
    </xf>
    <xf numFmtId="0" fontId="0" fillId="0" borderId="0" xfId="0" applyAlignment="1">
      <alignment vertical="center"/>
    </xf>
    <xf numFmtId="0" fontId="89" fillId="23" borderId="67" xfId="143" applyFont="1" applyBorder="1" applyAlignment="1">
      <alignment horizontal="center" vertical="center"/>
    </xf>
    <xf numFmtId="0" fontId="89" fillId="23" borderId="0" xfId="143" applyFont="1" applyBorder="1" applyAlignment="1">
      <alignment horizontal="center" vertical="center" wrapText="1"/>
    </xf>
    <xf numFmtId="0" fontId="89" fillId="23" borderId="73" xfId="143" applyFont="1" applyBorder="1" applyAlignment="1">
      <alignment horizontal="center" vertical="center" wrapText="1"/>
    </xf>
    <xf numFmtId="0" fontId="46" fillId="6" borderId="1" xfId="97" applyFont="1" applyBorder="1" applyAlignment="1">
      <alignment horizontal="center" vertical="center"/>
    </xf>
    <xf numFmtId="169" fontId="47" fillId="7" borderId="1" xfId="98" applyNumberFormat="1" applyFont="1" applyBorder="1" applyAlignment="1">
      <alignment horizontal="center" vertical="center"/>
    </xf>
    <xf numFmtId="0" fontId="47" fillId="7" borderId="2" xfId="98" applyFont="1" applyBorder="1" applyAlignment="1">
      <alignment horizontal="center" vertical="center"/>
    </xf>
    <xf numFmtId="0" fontId="47" fillId="7" borderId="3" xfId="98" applyFont="1" applyBorder="1" applyAlignment="1">
      <alignment horizontal="center" vertical="center"/>
    </xf>
    <xf numFmtId="0" fontId="46" fillId="6" borderId="0" xfId="97" applyFont="1" applyAlignment="1" applyProtection="1">
      <alignment horizontal="center" vertical="center"/>
    </xf>
    <xf numFmtId="166" fontId="46" fillId="6" borderId="5" xfId="97" applyNumberFormat="1" applyFont="1" applyBorder="1" applyAlignment="1">
      <alignment horizontal="center" vertical="center"/>
    </xf>
    <xf numFmtId="166" fontId="46" fillId="6" borderId="6" xfId="97" applyNumberFormat="1" applyFont="1" applyBorder="1" applyAlignment="1">
      <alignment horizontal="center" vertical="center"/>
    </xf>
    <xf numFmtId="3" fontId="46" fillId="6" borderId="5" xfId="97" applyNumberFormat="1" applyFont="1" applyBorder="1" applyAlignment="1">
      <alignment horizontal="center" vertical="center"/>
    </xf>
    <xf numFmtId="3" fontId="46" fillId="6" borderId="6" xfId="97" applyNumberFormat="1" applyFont="1" applyBorder="1" applyAlignment="1">
      <alignment horizontal="center" vertical="center"/>
    </xf>
    <xf numFmtId="0" fontId="20" fillId="0" borderId="63" xfId="115" applyBorder="1" applyAlignment="1">
      <alignment horizontal="left" vertical="center" wrapText="1" indent="1"/>
    </xf>
    <xf numFmtId="0" fontId="20" fillId="0" borderId="53" xfId="115" applyBorder="1" applyAlignment="1">
      <alignment horizontal="left" vertical="center" wrapText="1" indent="1"/>
    </xf>
    <xf numFmtId="0" fontId="20" fillId="0" borderId="63" xfId="115" applyFont="1" applyBorder="1" applyAlignment="1">
      <alignment horizontal="left" vertical="center" wrapText="1" indent="1" readingOrder="1"/>
    </xf>
    <xf numFmtId="0" fontId="20" fillId="0" borderId="49" xfId="115" applyFont="1" applyBorder="1" applyAlignment="1">
      <alignment horizontal="left" vertical="center" wrapText="1" indent="1" readingOrder="1"/>
    </xf>
    <xf numFmtId="0" fontId="20" fillId="0" borderId="53" xfId="115" applyFont="1" applyBorder="1" applyAlignment="1">
      <alignment horizontal="left" vertical="center" wrapText="1" indent="1" readingOrder="1"/>
    </xf>
    <xf numFmtId="0" fontId="20" fillId="0" borderId="64" xfId="115" applyFont="1" applyBorder="1" applyAlignment="1">
      <alignment horizontal="left" indent="1"/>
    </xf>
    <xf numFmtId="0" fontId="53" fillId="6" borderId="7" xfId="97" applyFont="1" applyBorder="1" applyAlignment="1">
      <alignment horizontal="center" vertical="center" wrapText="1"/>
    </xf>
    <xf numFmtId="0" fontId="53" fillId="6" borderId="0" xfId="97" applyFont="1" applyBorder="1" applyAlignment="1">
      <alignment horizontal="center" vertical="center" wrapText="1"/>
    </xf>
    <xf numFmtId="0" fontId="54" fillId="8" borderId="9" xfId="117" applyFont="1" applyBorder="1" applyAlignment="1" applyProtection="1">
      <alignment horizontal="center" vertical="center" wrapText="1"/>
    </xf>
    <xf numFmtId="0" fontId="54" fillId="8" borderId="8" xfId="117" applyFont="1" applyBorder="1" applyAlignment="1" applyProtection="1">
      <alignment horizontal="center" vertical="center" wrapText="1"/>
    </xf>
    <xf numFmtId="0" fontId="54" fillId="8" borderId="42" xfId="117" applyFont="1" applyBorder="1" applyAlignment="1" applyProtection="1">
      <alignment horizontal="center" vertical="center" wrapText="1"/>
    </xf>
    <xf numFmtId="0" fontId="54" fillId="8" borderId="13" xfId="117" applyFont="1" applyBorder="1" applyAlignment="1" applyProtection="1">
      <alignment horizontal="center" vertical="center" wrapText="1"/>
    </xf>
    <xf numFmtId="0" fontId="54" fillId="8" borderId="8" xfId="117" applyFont="1" applyBorder="1" applyAlignment="1" applyProtection="1">
      <alignment horizontal="center" vertical="center" wrapText="1"/>
      <protection locked="0"/>
    </xf>
    <xf numFmtId="0" fontId="54" fillId="8" borderId="13" xfId="117" applyFont="1" applyBorder="1" applyAlignment="1" applyProtection="1">
      <alignment horizontal="center" vertical="center" wrapText="1"/>
      <protection locked="0"/>
    </xf>
    <xf numFmtId="0" fontId="54" fillId="8" borderId="39" xfId="117" applyFont="1" applyBorder="1" applyAlignment="1" applyProtection="1">
      <alignment horizontal="center" vertical="center"/>
      <protection locked="0"/>
    </xf>
    <xf numFmtId="0" fontId="54" fillId="8" borderId="40" xfId="117" applyFont="1" applyBorder="1" applyAlignment="1" applyProtection="1">
      <alignment horizontal="center" vertical="center"/>
      <protection locked="0"/>
    </xf>
    <xf numFmtId="0" fontId="54" fillId="8" borderId="41" xfId="117" applyFont="1" applyBorder="1" applyAlignment="1" applyProtection="1">
      <alignment horizontal="center" vertical="center"/>
      <protection locked="0"/>
    </xf>
    <xf numFmtId="0" fontId="54" fillId="8" borderId="43" xfId="117" applyFont="1" applyBorder="1" applyAlignment="1" applyProtection="1">
      <alignment horizontal="center" vertical="center"/>
      <protection locked="0"/>
    </xf>
    <xf numFmtId="0" fontId="54" fillId="8" borderId="44" xfId="117" applyFont="1" applyBorder="1" applyAlignment="1" applyProtection="1">
      <alignment horizontal="center" vertical="center"/>
      <protection locked="0"/>
    </xf>
    <xf numFmtId="0" fontId="54" fillId="8" borderId="45" xfId="117" applyFont="1" applyBorder="1" applyAlignment="1" applyProtection="1">
      <alignment horizontal="center" vertical="center"/>
      <protection locked="0"/>
    </xf>
    <xf numFmtId="0" fontId="20" fillId="0" borderId="63" xfId="115" applyBorder="1" applyAlignment="1">
      <alignment horizontal="center" vertical="center" wrapText="1"/>
    </xf>
    <xf numFmtId="0" fontId="20" fillId="0" borderId="53" xfId="115" applyBorder="1" applyAlignment="1">
      <alignment horizontal="center" vertical="center" wrapText="1"/>
    </xf>
    <xf numFmtId="0" fontId="20" fillId="0" borderId="67" xfId="115" applyBorder="1" applyAlignment="1">
      <alignment horizontal="center" vertical="center"/>
    </xf>
    <xf numFmtId="0" fontId="20" fillId="0" borderId="0" xfId="115" applyBorder="1" applyAlignment="1">
      <alignment horizontal="center" vertical="center"/>
    </xf>
    <xf numFmtId="0" fontId="20" fillId="0" borderId="66" xfId="115" applyBorder="1" applyAlignment="1">
      <alignment horizontal="center" vertical="center"/>
    </xf>
    <xf numFmtId="0" fontId="20" fillId="0" borderId="1" xfId="115" applyBorder="1" applyAlignment="1">
      <alignment horizontal="center" vertical="center" wrapText="1"/>
    </xf>
    <xf numFmtId="0" fontId="20" fillId="0" borderId="2" xfId="115" applyBorder="1" applyAlignment="1">
      <alignment horizontal="center" vertical="center"/>
    </xf>
    <xf numFmtId="0" fontId="20" fillId="0" borderId="4" xfId="115" applyBorder="1" applyAlignment="1">
      <alignment horizontal="center" vertical="center"/>
    </xf>
    <xf numFmtId="0" fontId="20" fillId="0" borderId="65" xfId="115" applyBorder="1" applyAlignment="1">
      <alignment horizontal="center" vertical="center"/>
    </xf>
    <xf numFmtId="0" fontId="20" fillId="0" borderId="1" xfId="115" applyBorder="1" applyAlignment="1">
      <alignment horizontal="center" vertical="center"/>
    </xf>
    <xf numFmtId="0" fontId="20" fillId="0" borderId="51" xfId="115" applyBorder="1" applyAlignment="1">
      <alignment horizontal="center" vertical="center"/>
    </xf>
    <xf numFmtId="0" fontId="54" fillId="8" borderId="9" xfId="103" applyFont="1" applyBorder="1" applyAlignment="1" applyProtection="1">
      <alignment horizontal="center" vertical="center" wrapText="1"/>
    </xf>
    <xf numFmtId="0" fontId="54" fillId="8" borderId="8" xfId="103" applyFont="1" applyBorder="1" applyAlignment="1" applyProtection="1">
      <alignment horizontal="center" vertical="center" wrapText="1"/>
    </xf>
    <xf numFmtId="0" fontId="54" fillId="8" borderId="42" xfId="103" applyFont="1" applyBorder="1" applyAlignment="1" applyProtection="1">
      <alignment horizontal="center" vertical="center" wrapText="1"/>
    </xf>
    <xf numFmtId="43" fontId="54" fillId="8" borderId="9" xfId="108" applyFont="1" applyFill="1" applyBorder="1" applyAlignment="1" applyProtection="1">
      <alignment horizontal="center" vertical="center" wrapText="1"/>
    </xf>
    <xf numFmtId="0" fontId="54" fillId="8" borderId="8" xfId="103" applyFont="1" applyBorder="1" applyAlignment="1" applyProtection="1">
      <alignment horizontal="center" vertical="center" wrapText="1"/>
      <protection locked="0"/>
    </xf>
    <xf numFmtId="0" fontId="54" fillId="8" borderId="13" xfId="103" applyFont="1" applyBorder="1" applyAlignment="1" applyProtection="1">
      <alignment horizontal="center" vertical="center" wrapText="1"/>
      <protection locked="0"/>
    </xf>
    <xf numFmtId="0" fontId="54" fillId="8" borderId="13" xfId="103" applyFont="1" applyBorder="1" applyAlignment="1" applyProtection="1">
      <alignment horizontal="center" vertical="center" wrapText="1"/>
    </xf>
    <xf numFmtId="0" fontId="66" fillId="8" borderId="8" xfId="103" applyFont="1" applyBorder="1" applyAlignment="1" applyProtection="1">
      <alignment horizontal="center" vertical="center" wrapText="1"/>
    </xf>
    <xf numFmtId="0" fontId="66" fillId="8" borderId="13" xfId="103" applyFont="1" applyBorder="1" applyAlignment="1" applyProtection="1">
      <alignment horizontal="center" vertical="center" wrapText="1"/>
    </xf>
    <xf numFmtId="0" fontId="54" fillId="8" borderId="39" xfId="103" applyFont="1" applyBorder="1" applyAlignment="1" applyProtection="1">
      <alignment horizontal="center" vertical="center"/>
      <protection locked="0"/>
    </xf>
    <xf numFmtId="0" fontId="54" fillId="8" borderId="40" xfId="103" applyFont="1" applyBorder="1" applyAlignment="1" applyProtection="1">
      <alignment horizontal="center" vertical="center"/>
      <protection locked="0"/>
    </xf>
    <xf numFmtId="0" fontId="54" fillId="8" borderId="41" xfId="103" applyFont="1" applyBorder="1" applyAlignment="1" applyProtection="1">
      <alignment horizontal="center" vertical="center"/>
      <protection locked="0"/>
    </xf>
    <xf numFmtId="0" fontId="54" fillId="8" borderId="43" xfId="103" applyFont="1" applyBorder="1" applyAlignment="1" applyProtection="1">
      <alignment horizontal="center" vertical="center"/>
      <protection locked="0"/>
    </xf>
    <xf numFmtId="0" fontId="54" fillId="8" borderId="44" xfId="103" applyFont="1" applyBorder="1" applyAlignment="1" applyProtection="1">
      <alignment horizontal="center" vertical="center"/>
      <protection locked="0"/>
    </xf>
    <xf numFmtId="0" fontId="54" fillId="8" borderId="45" xfId="103" applyFont="1" applyBorder="1" applyAlignment="1" applyProtection="1">
      <alignment horizontal="center" vertical="center"/>
      <protection locked="0"/>
    </xf>
    <xf numFmtId="0" fontId="24" fillId="0" borderId="46" xfId="102" applyFont="1" applyBorder="1" applyAlignment="1">
      <alignment horizontal="center"/>
    </xf>
    <xf numFmtId="0" fontId="26" fillId="0" borderId="49" xfId="102" applyBorder="1" applyAlignment="1">
      <alignment horizontal="center"/>
    </xf>
    <xf numFmtId="0" fontId="26" fillId="0" borderId="53" xfId="102" applyBorder="1" applyAlignment="1">
      <alignment horizontal="center"/>
    </xf>
    <xf numFmtId="0" fontId="55" fillId="9" borderId="1" xfId="102" applyFont="1" applyFill="1" applyBorder="1" applyAlignment="1">
      <alignment horizontal="left" vertical="center" wrapText="1"/>
    </xf>
    <xf numFmtId="0" fontId="47" fillId="0" borderId="5" xfId="102" applyFont="1" applyBorder="1" applyAlignment="1">
      <alignment vertical="center" wrapText="1"/>
    </xf>
    <xf numFmtId="0" fontId="47" fillId="0" borderId="50" xfId="102" applyFont="1" applyBorder="1" applyAlignment="1">
      <alignment vertical="center" wrapText="1"/>
    </xf>
    <xf numFmtId="0" fontId="47" fillId="0" borderId="6" xfId="102" applyFont="1" applyBorder="1" applyAlignment="1">
      <alignment vertical="center" wrapText="1"/>
    </xf>
    <xf numFmtId="0" fontId="47" fillId="0" borderId="5" xfId="102" applyFont="1" applyBorder="1" applyAlignment="1">
      <alignment horizontal="center" vertical="center" wrapText="1"/>
    </xf>
    <xf numFmtId="0" fontId="47" fillId="0" borderId="50" xfId="102" applyFont="1" applyBorder="1" applyAlignment="1">
      <alignment horizontal="center" vertical="center" wrapText="1"/>
    </xf>
    <xf numFmtId="0" fontId="47" fillId="0" borderId="6" xfId="102" applyFont="1" applyBorder="1" applyAlignment="1">
      <alignment horizontal="center" vertical="center" wrapText="1"/>
    </xf>
    <xf numFmtId="0" fontId="55" fillId="0" borderId="5" xfId="102" applyFont="1" applyBorder="1" applyAlignment="1">
      <alignment horizontal="center" vertical="center" wrapText="1"/>
    </xf>
    <xf numFmtId="0" fontId="55" fillId="0" borderId="50" xfId="102" applyFont="1" applyBorder="1" applyAlignment="1">
      <alignment horizontal="center" vertical="center" wrapText="1"/>
    </xf>
    <xf numFmtId="0" fontId="55" fillId="0" borderId="6" xfId="102" applyFont="1" applyBorder="1" applyAlignment="1">
      <alignment horizontal="center" vertical="center" wrapText="1"/>
    </xf>
    <xf numFmtId="0" fontId="55" fillId="6" borderId="68" xfId="97" applyFont="1" applyBorder="1" applyAlignment="1">
      <alignment horizontal="center"/>
    </xf>
    <xf numFmtId="0" fontId="55" fillId="6" borderId="72" xfId="97" applyFont="1" applyBorder="1" applyAlignment="1">
      <alignment horizontal="center"/>
    </xf>
    <xf numFmtId="0" fontId="55" fillId="6" borderId="59" xfId="97" applyFont="1" applyBorder="1" applyAlignment="1">
      <alignment horizontal="center"/>
    </xf>
    <xf numFmtId="0" fontId="53" fillId="5" borderId="7" xfId="97" applyFont="1" applyFill="1" applyBorder="1" applyAlignment="1">
      <alignment horizontal="center" vertical="center" wrapText="1"/>
    </xf>
    <xf numFmtId="0" fontId="53" fillId="5" borderId="0" xfId="97" applyFont="1" applyFill="1" applyBorder="1" applyAlignment="1">
      <alignment horizontal="center" vertical="center" wrapText="1"/>
    </xf>
    <xf numFmtId="0" fontId="57" fillId="8" borderId="78" xfId="145" applyFont="1" applyBorder="1" applyAlignment="1" applyProtection="1">
      <alignment horizontal="center" vertical="center" wrapText="1"/>
    </xf>
    <xf numFmtId="177" fontId="57" fillId="8" borderId="78" xfId="108" applyNumberFormat="1" applyFont="1" applyFill="1" applyBorder="1" applyAlignment="1" applyProtection="1">
      <alignment horizontal="center" vertical="center" wrapText="1"/>
    </xf>
    <xf numFmtId="0" fontId="57" fillId="8" borderId="78" xfId="145" applyFont="1" applyBorder="1" applyAlignment="1" applyProtection="1">
      <alignment horizontal="center" vertical="center" wrapText="1"/>
      <protection locked="0"/>
    </xf>
    <xf numFmtId="0" fontId="57" fillId="8" borderId="78" xfId="145" applyFont="1" applyBorder="1" applyAlignment="1" applyProtection="1">
      <alignment horizontal="center" vertical="center"/>
      <protection locked="0"/>
    </xf>
    <xf numFmtId="0" fontId="57" fillId="19" borderId="91" xfId="146" applyFont="1" applyFill="1" applyBorder="1" applyAlignment="1">
      <alignment horizontal="center" vertical="center"/>
    </xf>
    <xf numFmtId="0" fontId="57" fillId="19" borderId="92" xfId="146" applyFont="1" applyFill="1" applyBorder="1" applyAlignment="1">
      <alignment horizontal="center" vertical="center"/>
    </xf>
    <xf numFmtId="0" fontId="57" fillId="19" borderId="93" xfId="146" applyFont="1" applyFill="1" applyBorder="1" applyAlignment="1">
      <alignment horizontal="center" vertical="center"/>
    </xf>
    <xf numFmtId="0" fontId="57" fillId="19" borderId="83" xfId="146" applyFont="1" applyFill="1" applyBorder="1" applyAlignment="1">
      <alignment horizontal="center" vertical="center"/>
    </xf>
    <xf numFmtId="0" fontId="57" fillId="19" borderId="84" xfId="146" applyFont="1" applyFill="1" applyBorder="1" applyAlignment="1">
      <alignment horizontal="center" vertical="center"/>
    </xf>
    <xf numFmtId="0" fontId="57" fillId="19" borderId="85" xfId="146" applyFont="1" applyFill="1" applyBorder="1" applyAlignment="1">
      <alignment horizontal="center" vertical="center"/>
    </xf>
    <xf numFmtId="0" fontId="57" fillId="19" borderId="91" xfId="146" applyFont="1" applyFill="1" applyBorder="1" applyAlignment="1">
      <alignment horizontal="center" vertical="center" wrapText="1"/>
    </xf>
    <xf numFmtId="0" fontId="57" fillId="19" borderId="93" xfId="146" applyFont="1" applyFill="1" applyBorder="1" applyAlignment="1">
      <alignment horizontal="center" vertical="center" wrapText="1"/>
    </xf>
    <xf numFmtId="0" fontId="57" fillId="19" borderId="83" xfId="146" applyFont="1" applyFill="1" applyBorder="1" applyAlignment="1">
      <alignment horizontal="center" vertical="center" wrapText="1"/>
    </xf>
    <xf numFmtId="0" fontId="57" fillId="19" borderId="85" xfId="146" applyFont="1" applyFill="1" applyBorder="1" applyAlignment="1">
      <alignment horizontal="center" vertical="center" wrapText="1"/>
    </xf>
    <xf numFmtId="0" fontId="57" fillId="19" borderId="46" xfId="126" applyFont="1" applyFill="1" applyBorder="1" applyAlignment="1">
      <alignment horizontal="center" vertical="center"/>
    </xf>
    <xf numFmtId="0" fontId="57" fillId="19" borderId="69" xfId="126" applyFont="1" applyFill="1" applyBorder="1" applyAlignment="1">
      <alignment horizontal="center" vertical="center"/>
    </xf>
    <xf numFmtId="0" fontId="57" fillId="19" borderId="20" xfId="126" applyFont="1" applyFill="1" applyBorder="1" applyAlignment="1">
      <alignment horizontal="center" vertical="center"/>
    </xf>
    <xf numFmtId="0" fontId="88" fillId="0" borderId="81" xfId="126" applyFont="1" applyFill="1" applyBorder="1" applyAlignment="1">
      <alignment horizontal="center" vertical="center" wrapText="1"/>
    </xf>
    <xf numFmtId="0" fontId="88" fillId="0" borderId="81" xfId="126" applyFont="1" applyFill="1" applyBorder="1" applyAlignment="1">
      <alignment horizontal="center" vertical="center" wrapText="1" readingOrder="1"/>
    </xf>
    <xf numFmtId="0" fontId="88" fillId="0" borderId="81" xfId="126" applyFont="1" applyFill="1" applyBorder="1" applyAlignment="1">
      <alignment horizontal="left" vertical="top" wrapText="1" indent="1" readingOrder="1"/>
    </xf>
    <xf numFmtId="0" fontId="88" fillId="0" borderId="81" xfId="126" applyFont="1" applyFill="1" applyBorder="1" applyAlignment="1">
      <alignment horizontal="left" vertical="top" indent="1"/>
    </xf>
    <xf numFmtId="0" fontId="57" fillId="8" borderId="78" xfId="127" applyFont="1" applyBorder="1" applyAlignment="1" applyProtection="1">
      <alignment horizontal="center" vertical="center" wrapText="1"/>
    </xf>
    <xf numFmtId="0" fontId="57" fillId="8" borderId="78" xfId="127" applyFont="1" applyBorder="1" applyAlignment="1" applyProtection="1">
      <alignment horizontal="center" vertical="center"/>
      <protection locked="0"/>
    </xf>
    <xf numFmtId="0" fontId="57" fillId="8" borderId="78" xfId="136" applyFont="1" applyBorder="1" applyAlignment="1" applyProtection="1">
      <alignment horizontal="center" vertical="center" wrapText="1"/>
      <protection locked="0"/>
    </xf>
    <xf numFmtId="0" fontId="57" fillId="8" borderId="78" xfId="127" applyFont="1" applyBorder="1" applyAlignment="1" applyProtection="1">
      <alignment horizontal="center" vertical="center" wrapText="1"/>
      <protection locked="0"/>
    </xf>
    <xf numFmtId="0" fontId="68" fillId="0" borderId="63" xfId="0" applyFont="1" applyBorder="1" applyAlignment="1">
      <alignment horizontal="center" vertical="center" wrapText="1"/>
    </xf>
    <xf numFmtId="0" fontId="68" fillId="0" borderId="53" xfId="0" applyFont="1" applyBorder="1" applyAlignment="1">
      <alignment horizontal="center" vertical="center" wrapText="1"/>
    </xf>
    <xf numFmtId="0" fontId="0" fillId="0" borderId="67" xfId="0" applyBorder="1" applyAlignment="1">
      <alignment horizontal="center" vertical="center"/>
    </xf>
    <xf numFmtId="0" fontId="0" fillId="0" borderId="0" xfId="0" applyBorder="1" applyAlignment="1">
      <alignment horizontal="center" vertical="center"/>
    </xf>
    <xf numFmtId="0" fontId="0" fillId="0" borderId="66" xfId="0" applyBorder="1" applyAlignment="1">
      <alignment horizontal="center" vertical="center"/>
    </xf>
    <xf numFmtId="0" fontId="68" fillId="0" borderId="1" xfId="0" applyFont="1" applyBorder="1" applyAlignment="1">
      <alignment horizontal="center" vertical="top" wrapText="1"/>
    </xf>
    <xf numFmtId="0" fontId="0" fillId="0" borderId="2" xfId="0" applyBorder="1" applyAlignment="1">
      <alignment horizontal="center" vertical="center"/>
    </xf>
    <xf numFmtId="0" fontId="0" fillId="0" borderId="4" xfId="0" applyBorder="1" applyAlignment="1">
      <alignment horizontal="center" vertical="center"/>
    </xf>
    <xf numFmtId="0" fontId="0" fillId="0" borderId="65" xfId="0" applyBorder="1" applyAlignment="1">
      <alignment horizontal="center" vertical="center"/>
    </xf>
    <xf numFmtId="0" fontId="0" fillId="0" borderId="63" xfId="0" applyBorder="1" applyAlignment="1">
      <alignment horizontal="left" vertical="center" wrapText="1" indent="1"/>
    </xf>
    <xf numFmtId="0" fontId="0" fillId="0" borderId="53" xfId="0" applyBorder="1" applyAlignment="1">
      <alignment horizontal="left" vertical="center" wrapText="1" indent="1"/>
    </xf>
    <xf numFmtId="0" fontId="0" fillId="0" borderId="63" xfId="0" applyFont="1" applyBorder="1" applyAlignment="1">
      <alignment horizontal="left" vertical="center" wrapText="1" indent="1" readingOrder="1"/>
    </xf>
    <xf numFmtId="0" fontId="0" fillId="0" borderId="49" xfId="0" applyFont="1" applyBorder="1" applyAlignment="1">
      <alignment horizontal="left" vertical="center" wrapText="1" indent="1" readingOrder="1"/>
    </xf>
    <xf numFmtId="0" fontId="0" fillId="0" borderId="53" xfId="0" applyFont="1" applyBorder="1" applyAlignment="1">
      <alignment horizontal="left" vertical="center" wrapText="1" indent="1" readingOrder="1"/>
    </xf>
    <xf numFmtId="0" fontId="0" fillId="0" borderId="1" xfId="0" applyBorder="1" applyAlignment="1">
      <alignment horizontal="center" vertical="center"/>
    </xf>
    <xf numFmtId="0" fontId="0" fillId="0" borderId="51" xfId="0" applyBorder="1" applyAlignment="1">
      <alignment horizontal="center" vertical="center"/>
    </xf>
    <xf numFmtId="0" fontId="0" fillId="0" borderId="64" xfId="0" applyFont="1" applyBorder="1" applyAlignment="1">
      <alignment horizontal="left" indent="1"/>
    </xf>
    <xf numFmtId="3" fontId="54" fillId="8" borderId="9" xfId="117" applyNumberFormat="1" applyFont="1" applyBorder="1" applyAlignment="1" applyProtection="1">
      <alignment horizontal="center" vertical="center" wrapText="1"/>
    </xf>
    <xf numFmtId="0" fontId="88" fillId="0" borderId="1" xfId="129" applyFont="1" applyFill="1" applyBorder="1" applyAlignment="1">
      <alignment horizontal="center" vertical="center"/>
    </xf>
    <xf numFmtId="0" fontId="89" fillId="19" borderId="78" xfId="146" applyFont="1" applyFill="1" applyBorder="1" applyAlignment="1">
      <alignment horizontal="center" vertical="center"/>
    </xf>
    <xf numFmtId="0" fontId="53" fillId="5" borderId="7" xfId="129" applyFont="1" applyFill="1" applyBorder="1" applyAlignment="1">
      <alignment horizontal="center" vertical="center" wrapText="1"/>
    </xf>
    <xf numFmtId="0" fontId="53" fillId="5" borderId="0" xfId="129" applyFont="1" applyFill="1" applyBorder="1" applyAlignment="1">
      <alignment horizontal="center" vertical="center" wrapText="1"/>
    </xf>
    <xf numFmtId="0" fontId="88" fillId="0" borderId="82" xfId="129" applyFont="1" applyFill="1" applyBorder="1" applyAlignment="1">
      <alignment horizontal="center" vertical="center"/>
    </xf>
    <xf numFmtId="0" fontId="88" fillId="0" borderId="1" xfId="129" applyFont="1" applyFill="1" applyBorder="1" applyAlignment="1">
      <alignment horizontal="left" vertical="center" wrapText="1"/>
    </xf>
    <xf numFmtId="0" fontId="89" fillId="19" borderId="78" xfId="127" applyFont="1" applyFill="1" applyBorder="1" applyAlignment="1" applyProtection="1">
      <alignment horizontal="center" vertical="center" wrapText="1"/>
    </xf>
    <xf numFmtId="177" fontId="89" fillId="19" borderId="78" xfId="108" applyNumberFormat="1" applyFont="1" applyFill="1" applyBorder="1" applyAlignment="1" applyProtection="1">
      <alignment horizontal="center" vertical="center" wrapText="1"/>
    </xf>
    <xf numFmtId="0" fontId="89" fillId="8" borderId="78" xfId="127" applyFont="1" applyBorder="1" applyAlignment="1" applyProtection="1">
      <alignment horizontal="center" vertical="center" wrapText="1"/>
    </xf>
    <xf numFmtId="0" fontId="88" fillId="0" borderId="81" xfId="129" applyFont="1" applyFill="1" applyBorder="1" applyAlignment="1">
      <alignment horizontal="center" vertical="center" wrapText="1"/>
    </xf>
    <xf numFmtId="0" fontId="89" fillId="19" borderId="100" xfId="146" applyFont="1" applyFill="1" applyBorder="1" applyAlignment="1">
      <alignment horizontal="center" vertical="center" wrapText="1"/>
    </xf>
    <xf numFmtId="0" fontId="89" fillId="19" borderId="98" xfId="146" applyFont="1" applyFill="1" applyBorder="1" applyAlignment="1">
      <alignment horizontal="center" vertical="center" wrapText="1"/>
    </xf>
    <xf numFmtId="0" fontId="89" fillId="19" borderId="3" xfId="146" applyFont="1" applyFill="1" applyBorder="1" applyAlignment="1">
      <alignment horizontal="center" vertical="center" wrapText="1"/>
    </xf>
    <xf numFmtId="0" fontId="89" fillId="19" borderId="82" xfId="146" applyFont="1" applyFill="1" applyBorder="1" applyAlignment="1">
      <alignment horizontal="center" vertical="center" wrapText="1"/>
    </xf>
    <xf numFmtId="164" fontId="88" fillId="0" borderId="1" xfId="133" applyFont="1" applyFill="1" applyBorder="1" applyAlignment="1">
      <alignment horizontal="left" vertical="center" wrapText="1"/>
    </xf>
    <xf numFmtId="177" fontId="88" fillId="0" borderId="1" xfId="108" applyNumberFormat="1" applyFont="1" applyFill="1" applyBorder="1" applyAlignment="1">
      <alignment horizontal="right" vertical="center"/>
    </xf>
    <xf numFmtId="0" fontId="88" fillId="0" borderId="1" xfId="129" applyNumberFormat="1" applyFont="1" applyFill="1" applyBorder="1" applyAlignment="1">
      <alignment horizontal="center" vertical="center"/>
    </xf>
    <xf numFmtId="0" fontId="89" fillId="19" borderId="78" xfId="113" applyFont="1" applyFill="1" applyBorder="1" applyAlignment="1" applyProtection="1">
      <alignment horizontal="center" vertical="center"/>
      <protection locked="0"/>
    </xf>
    <xf numFmtId="0" fontId="89" fillId="19" borderId="78" xfId="113" applyFont="1" applyFill="1" applyBorder="1" applyAlignment="1" applyProtection="1">
      <alignment horizontal="center" vertical="center" wrapText="1"/>
    </xf>
    <xf numFmtId="0" fontId="89" fillId="19" borderId="78" xfId="113" applyFont="1" applyFill="1" applyBorder="1" applyAlignment="1" applyProtection="1">
      <alignment horizontal="center" vertical="center" wrapText="1"/>
      <protection locked="0"/>
    </xf>
    <xf numFmtId="0" fontId="49" fillId="6" borderId="7" xfId="97" applyFont="1" applyBorder="1" applyAlignment="1">
      <alignment horizontal="center" vertical="center" wrapText="1"/>
    </xf>
    <xf numFmtId="0" fontId="49" fillId="6" borderId="0" xfId="97" applyFont="1" applyBorder="1" applyAlignment="1">
      <alignment horizontal="center" vertical="center" wrapText="1"/>
    </xf>
    <xf numFmtId="0" fontId="31" fillId="19" borderId="9" xfId="113" applyFont="1" applyFill="1" applyBorder="1" applyAlignment="1" applyProtection="1">
      <alignment horizontal="center" vertical="center" wrapText="1"/>
    </xf>
    <xf numFmtId="179" fontId="31" fillId="19" borderId="9" xfId="112" applyNumberFormat="1" applyFont="1" applyFill="1" applyBorder="1" applyAlignment="1" applyProtection="1">
      <alignment horizontal="center" vertical="center" wrapText="1"/>
    </xf>
    <xf numFmtId="0" fontId="78" fillId="19" borderId="9" xfId="113" applyFont="1" applyFill="1" applyBorder="1" applyAlignment="1" applyProtection="1">
      <alignment horizontal="center" vertical="center" wrapText="1"/>
      <protection locked="0"/>
    </xf>
    <xf numFmtId="0" fontId="31" fillId="19" borderId="9" xfId="113" applyFont="1" applyFill="1" applyBorder="1" applyAlignment="1" applyProtection="1">
      <alignment horizontal="center" vertical="center"/>
      <protection locked="0"/>
    </xf>
    <xf numFmtId="0" fontId="31" fillId="19" borderId="9" xfId="113" applyFont="1" applyFill="1" applyBorder="1" applyAlignment="1" applyProtection="1">
      <alignment horizontal="center" vertical="center" wrapText="1"/>
      <protection locked="0"/>
    </xf>
    <xf numFmtId="0" fontId="31" fillId="19" borderId="8" xfId="113" applyFont="1" applyFill="1" applyBorder="1" applyAlignment="1" applyProtection="1">
      <alignment horizontal="center" vertical="center"/>
      <protection locked="0"/>
    </xf>
    <xf numFmtId="0" fontId="31" fillId="19" borderId="42" xfId="113" applyFont="1" applyFill="1" applyBorder="1" applyAlignment="1" applyProtection="1">
      <alignment horizontal="center" vertical="center"/>
      <protection locked="0"/>
    </xf>
    <xf numFmtId="0" fontId="31" fillId="19" borderId="13" xfId="113" applyFont="1" applyFill="1" applyBorder="1" applyAlignment="1" applyProtection="1">
      <alignment horizontal="center" vertical="center"/>
      <protection locked="0"/>
    </xf>
    <xf numFmtId="0" fontId="21" fillId="0" borderId="63" xfId="109" applyFont="1" applyBorder="1" applyAlignment="1">
      <alignment horizontal="center" vertical="center" wrapText="1"/>
    </xf>
    <xf numFmtId="0" fontId="21" fillId="0" borderId="49" xfId="109" applyFont="1" applyBorder="1" applyAlignment="1">
      <alignment horizontal="center" vertical="center" wrapText="1"/>
    </xf>
    <xf numFmtId="0" fontId="21" fillId="0" borderId="64" xfId="109" applyFont="1" applyBorder="1" applyAlignment="1">
      <alignment horizontal="center" vertical="center" wrapText="1"/>
    </xf>
    <xf numFmtId="164" fontId="21" fillId="0" borderId="5" xfId="112" applyFont="1" applyBorder="1" applyAlignment="1">
      <alignment horizontal="left" vertical="center" wrapText="1"/>
    </xf>
    <xf numFmtId="164" fontId="21" fillId="0" borderId="36" xfId="112" applyFont="1" applyBorder="1" applyAlignment="1">
      <alignment horizontal="left" vertical="center" wrapText="1"/>
    </xf>
    <xf numFmtId="0" fontId="21" fillId="0" borderId="5" xfId="109" applyFont="1" applyBorder="1" applyAlignment="1">
      <alignment horizontal="left" vertical="center"/>
    </xf>
    <xf numFmtId="0" fontId="21" fillId="0" borderId="36" xfId="109" applyFont="1" applyBorder="1" applyAlignment="1">
      <alignment horizontal="left" vertical="center"/>
    </xf>
    <xf numFmtId="179" fontId="21" fillId="0" borderId="5" xfId="112" applyNumberFormat="1" applyFont="1" applyBorder="1" applyAlignment="1">
      <alignment horizontal="right" vertical="center"/>
    </xf>
    <xf numFmtId="179" fontId="21" fillId="0" borderId="36" xfId="112" applyNumberFormat="1" applyFont="1" applyBorder="1" applyAlignment="1">
      <alignment horizontal="right" vertical="center"/>
    </xf>
    <xf numFmtId="0" fontId="21" fillId="0" borderId="5" xfId="109" applyNumberFormat="1" applyFont="1" applyBorder="1" applyAlignment="1">
      <alignment horizontal="center" vertical="center"/>
    </xf>
    <xf numFmtId="0" fontId="21" fillId="0" borderId="36" xfId="109" applyNumberFormat="1" applyFont="1" applyBorder="1" applyAlignment="1">
      <alignment horizontal="center" vertical="center"/>
    </xf>
    <xf numFmtId="0" fontId="21" fillId="0" borderId="5" xfId="109" applyFont="1" applyBorder="1" applyAlignment="1">
      <alignment horizontal="center" vertical="center"/>
    </xf>
    <xf numFmtId="0" fontId="21" fillId="0" borderId="36" xfId="109" applyFont="1" applyBorder="1" applyAlignment="1">
      <alignment horizontal="center" vertical="center"/>
    </xf>
    <xf numFmtId="0" fontId="57" fillId="8" borderId="78" xfId="160" applyFont="1" applyBorder="1" applyAlignment="1" applyProtection="1">
      <alignment horizontal="center" vertical="center" wrapText="1"/>
      <protection locked="0"/>
    </xf>
    <xf numFmtId="0" fontId="89" fillId="19" borderId="78" xfId="146" applyFont="1" applyFill="1" applyBorder="1" applyAlignment="1">
      <alignment horizontal="center" vertical="center" wrapText="1"/>
    </xf>
    <xf numFmtId="0" fontId="88" fillId="0" borderId="101" xfId="158" applyFont="1" applyFill="1" applyBorder="1" applyAlignment="1">
      <alignment horizontal="left" vertical="center" wrapText="1"/>
    </xf>
    <xf numFmtId="0" fontId="88" fillId="0" borderId="102" xfId="158" applyFont="1" applyFill="1" applyBorder="1" applyAlignment="1">
      <alignment horizontal="left" vertical="center" wrapText="1"/>
    </xf>
    <xf numFmtId="0" fontId="88" fillId="0" borderId="80" xfId="158" applyFont="1" applyFill="1" applyBorder="1" applyAlignment="1">
      <alignment horizontal="left" vertical="center" wrapText="1"/>
    </xf>
    <xf numFmtId="0" fontId="88" fillId="0" borderId="82" xfId="158" applyFont="1" applyFill="1" applyBorder="1" applyAlignment="1">
      <alignment horizontal="center" vertical="center" wrapText="1"/>
    </xf>
    <xf numFmtId="0" fontId="57" fillId="8" borderId="78" xfId="159" applyFont="1" applyBorder="1" applyAlignment="1" applyProtection="1">
      <alignment horizontal="center" vertical="center" wrapText="1"/>
    </xf>
    <xf numFmtId="0" fontId="57" fillId="8" borderId="78" xfId="159" applyFont="1" applyBorder="1" applyAlignment="1" applyProtection="1">
      <alignment horizontal="center" vertical="center" wrapText="1"/>
      <protection locked="0"/>
    </xf>
    <xf numFmtId="0" fontId="57" fillId="8" borderId="78" xfId="159" applyFont="1" applyBorder="1" applyAlignment="1" applyProtection="1">
      <alignment horizontal="center" vertical="center"/>
      <protection locked="0"/>
    </xf>
    <xf numFmtId="0" fontId="88" fillId="0" borderId="103" xfId="154" applyFont="1" applyFill="1" applyBorder="1" applyAlignment="1">
      <alignment horizontal="center" vertical="center" wrapText="1"/>
    </xf>
    <xf numFmtId="0" fontId="88" fillId="0" borderId="104" xfId="154" applyFont="1" applyFill="1" applyBorder="1" applyAlignment="1">
      <alignment horizontal="center" vertical="center" wrapText="1"/>
    </xf>
    <xf numFmtId="0" fontId="88" fillId="0" borderId="79" xfId="154" applyFont="1" applyFill="1" applyBorder="1" applyAlignment="1">
      <alignment horizontal="center" vertical="center" wrapText="1"/>
    </xf>
    <xf numFmtId="0" fontId="57" fillId="8" borderId="78" xfId="155" applyFont="1" applyBorder="1" applyAlignment="1" applyProtection="1">
      <alignment horizontal="center" vertical="center" wrapText="1"/>
    </xf>
    <xf numFmtId="0" fontId="57" fillId="8" borderId="78" xfId="155" applyFont="1" applyBorder="1" applyAlignment="1" applyProtection="1">
      <alignment horizontal="center" vertical="center" wrapText="1"/>
      <protection locked="0"/>
    </xf>
    <xf numFmtId="0" fontId="57" fillId="8" borderId="78" xfId="155" applyFont="1" applyBorder="1" applyAlignment="1" applyProtection="1">
      <alignment horizontal="center" vertical="center"/>
      <protection locked="0"/>
    </xf>
    <xf numFmtId="0" fontId="88" fillId="0" borderId="1" xfId="154" applyFont="1" applyFill="1" applyBorder="1" applyAlignment="1">
      <alignment vertical="center" wrapText="1"/>
    </xf>
    <xf numFmtId="0" fontId="88" fillId="0" borderId="82" xfId="154" applyFont="1" applyFill="1" applyBorder="1" applyAlignment="1">
      <alignment horizontal="center" vertical="center"/>
    </xf>
    <xf numFmtId="0" fontId="57" fillId="8" borderId="78" xfId="156" applyFont="1" applyBorder="1" applyAlignment="1" applyProtection="1">
      <alignment horizontal="center" vertical="center" wrapText="1"/>
      <protection locked="0"/>
    </xf>
    <xf numFmtId="0" fontId="58" fillId="19" borderId="1" xfId="154" applyFont="1" applyFill="1" applyBorder="1" applyAlignment="1">
      <alignment horizontal="left" wrapText="1"/>
    </xf>
    <xf numFmtId="0" fontId="20" fillId="0" borderId="46" xfId="102" applyFont="1" applyBorder="1" applyAlignment="1">
      <alignment horizontal="center"/>
    </xf>
    <xf numFmtId="0" fontId="57" fillId="8" borderId="78" xfId="119" applyFont="1" applyBorder="1" applyAlignment="1" applyProtection="1">
      <alignment horizontal="center" vertical="center" wrapText="1"/>
    </xf>
    <xf numFmtId="0" fontId="89" fillId="19" borderId="105" xfId="146" applyFont="1" applyFill="1" applyBorder="1" applyAlignment="1">
      <alignment horizontal="center" vertical="center" wrapText="1"/>
    </xf>
    <xf numFmtId="0" fontId="89" fillId="19" borderId="106" xfId="146" applyFont="1" applyFill="1" applyBorder="1" applyAlignment="1">
      <alignment horizontal="center" vertical="center" wrapText="1"/>
    </xf>
    <xf numFmtId="0" fontId="88" fillId="0" borderId="1" xfId="134" applyFont="1" applyFill="1" applyBorder="1" applyAlignment="1">
      <alignment horizontal="center" vertical="center" wrapText="1"/>
    </xf>
    <xf numFmtId="0" fontId="57" fillId="8" borderId="78" xfId="136" applyFont="1" applyBorder="1" applyAlignment="1" applyProtection="1">
      <alignment horizontal="center" vertical="center"/>
      <protection locked="0"/>
    </xf>
    <xf numFmtId="0" fontId="51" fillId="0" borderId="25" xfId="115" applyFont="1" applyBorder="1" applyAlignment="1">
      <alignment horizontal="center" vertical="center" wrapText="1"/>
    </xf>
    <xf numFmtId="0" fontId="50" fillId="8" borderId="10" xfId="117" applyFont="1" applyBorder="1" applyAlignment="1" applyProtection="1">
      <alignment horizontal="center" vertical="center"/>
      <protection locked="0"/>
    </xf>
    <xf numFmtId="0" fontId="50" fillId="8" borderId="11" xfId="117" applyFont="1" applyBorder="1" applyAlignment="1" applyProtection="1">
      <alignment horizontal="center" vertical="center"/>
      <protection locked="0"/>
    </xf>
    <xf numFmtId="0" fontId="50" fillId="8" borderId="12" xfId="117" applyFont="1" applyBorder="1" applyAlignment="1" applyProtection="1">
      <alignment horizontal="center" vertical="center"/>
      <protection locked="0"/>
    </xf>
    <xf numFmtId="0" fontId="50" fillId="8" borderId="8" xfId="117" applyFont="1" applyBorder="1" applyAlignment="1" applyProtection="1">
      <alignment horizontal="center" vertical="center" wrapText="1"/>
    </xf>
    <xf numFmtId="0" fontId="50" fillId="8" borderId="13" xfId="117" applyFont="1" applyBorder="1" applyAlignment="1" applyProtection="1">
      <alignment horizontal="center" vertical="center" wrapText="1"/>
    </xf>
    <xf numFmtId="0" fontId="51" fillId="0" borderId="20" xfId="115" applyFont="1" applyBorder="1" applyAlignment="1">
      <alignment horizontal="center" vertical="center" wrapText="1"/>
    </xf>
    <xf numFmtId="0" fontId="26" fillId="0" borderId="2" xfId="102" applyBorder="1" applyAlignment="1">
      <alignment horizontal="center" vertical="center"/>
    </xf>
    <xf numFmtId="0" fontId="26" fillId="0" borderId="4" xfId="102" applyBorder="1" applyAlignment="1">
      <alignment horizontal="center" vertical="center"/>
    </xf>
    <xf numFmtId="0" fontId="26" fillId="0" borderId="3" xfId="102" applyBorder="1" applyAlignment="1">
      <alignment horizontal="center" vertical="center"/>
    </xf>
    <xf numFmtId="0" fontId="54" fillId="8" borderId="9" xfId="122" applyFont="1" applyBorder="1" applyAlignment="1" applyProtection="1">
      <alignment horizontal="center" vertical="center" wrapText="1"/>
    </xf>
    <xf numFmtId="0" fontId="54" fillId="8" borderId="8" xfId="122" applyFont="1" applyBorder="1" applyAlignment="1" applyProtection="1">
      <alignment horizontal="center" vertical="center" wrapText="1"/>
    </xf>
    <xf numFmtId="0" fontId="54" fillId="8" borderId="42" xfId="122" applyFont="1" applyBorder="1" applyAlignment="1" applyProtection="1">
      <alignment horizontal="center" vertical="center" wrapText="1"/>
    </xf>
    <xf numFmtId="0" fontId="54" fillId="8" borderId="13" xfId="122" applyFont="1" applyBorder="1" applyAlignment="1" applyProtection="1">
      <alignment horizontal="center" vertical="center" wrapText="1"/>
    </xf>
    <xf numFmtId="0" fontId="54" fillId="8" borderId="8" xfId="122" applyFont="1" applyBorder="1" applyAlignment="1" applyProtection="1">
      <alignment horizontal="center" vertical="center" wrapText="1"/>
      <protection locked="0"/>
    </xf>
    <xf numFmtId="0" fontId="54" fillId="8" borderId="13" xfId="122" applyFont="1" applyBorder="1" applyAlignment="1" applyProtection="1">
      <alignment horizontal="center" vertical="center" wrapText="1"/>
      <protection locked="0"/>
    </xf>
    <xf numFmtId="0" fontId="54" fillId="8" borderId="39" xfId="122" applyFont="1" applyBorder="1" applyAlignment="1" applyProtection="1">
      <alignment horizontal="center" vertical="center"/>
      <protection locked="0"/>
    </xf>
    <xf numFmtId="0" fontId="54" fillId="8" borderId="40" xfId="122" applyFont="1" applyBorder="1" applyAlignment="1" applyProtection="1">
      <alignment horizontal="center" vertical="center"/>
      <protection locked="0"/>
    </xf>
    <xf numFmtId="0" fontId="54" fillId="8" borderId="41" xfId="122" applyFont="1" applyBorder="1" applyAlignment="1" applyProtection="1">
      <alignment horizontal="center" vertical="center"/>
      <protection locked="0"/>
    </xf>
    <xf numFmtId="0" fontId="54" fillId="8" borderId="43" xfId="122" applyFont="1" applyBorder="1" applyAlignment="1" applyProtection="1">
      <alignment horizontal="center" vertical="center"/>
      <protection locked="0"/>
    </xf>
    <xf numFmtId="0" fontId="54" fillId="8" borderId="44" xfId="122" applyFont="1" applyBorder="1" applyAlignment="1" applyProtection="1">
      <alignment horizontal="center" vertical="center"/>
      <protection locked="0"/>
    </xf>
    <xf numFmtId="0" fontId="54" fillId="8" borderId="45" xfId="122" applyFont="1" applyBorder="1" applyAlignment="1" applyProtection="1">
      <alignment horizontal="center" vertical="center"/>
      <protection locked="0"/>
    </xf>
    <xf numFmtId="0" fontId="54" fillId="8" borderId="9" xfId="105" applyFont="1" applyBorder="1" applyAlignment="1" applyProtection="1">
      <alignment horizontal="center" vertical="center" wrapText="1"/>
    </xf>
    <xf numFmtId="0" fontId="54" fillId="8" borderId="8" xfId="105" applyFont="1" applyBorder="1" applyAlignment="1" applyProtection="1">
      <alignment horizontal="center" vertical="center" wrapText="1"/>
    </xf>
    <xf numFmtId="0" fontId="54" fillId="8" borderId="42" xfId="105" applyFont="1" applyBorder="1" applyAlignment="1" applyProtection="1">
      <alignment horizontal="center" vertical="center" wrapText="1"/>
    </xf>
    <xf numFmtId="0" fontId="54" fillId="8" borderId="13" xfId="105" applyFont="1" applyBorder="1" applyAlignment="1" applyProtection="1">
      <alignment horizontal="center" vertical="center" wrapText="1"/>
    </xf>
    <xf numFmtId="0" fontId="54" fillId="8" borderId="8" xfId="105" applyFont="1" applyBorder="1" applyAlignment="1" applyProtection="1">
      <alignment horizontal="center" vertical="center" wrapText="1"/>
      <protection locked="0"/>
    </xf>
    <xf numFmtId="0" fontId="54" fillId="8" borderId="13" xfId="105" applyFont="1" applyBorder="1" applyAlignment="1" applyProtection="1">
      <alignment horizontal="center" vertical="center" wrapText="1"/>
      <protection locked="0"/>
    </xf>
    <xf numFmtId="0" fontId="54" fillId="8" borderId="39" xfId="105" applyFont="1" applyBorder="1" applyAlignment="1" applyProtection="1">
      <alignment horizontal="center" vertical="center"/>
      <protection locked="0"/>
    </xf>
    <xf numFmtId="0" fontId="54" fillId="8" borderId="40" xfId="105" applyFont="1" applyBorder="1" applyAlignment="1" applyProtection="1">
      <alignment horizontal="center" vertical="center"/>
      <protection locked="0"/>
    </xf>
    <xf numFmtId="0" fontId="54" fillId="8" borderId="41" xfId="105" applyFont="1" applyBorder="1" applyAlignment="1" applyProtection="1">
      <alignment horizontal="center" vertical="center"/>
      <protection locked="0"/>
    </xf>
    <xf numFmtId="0" fontId="54" fillId="8" borderId="43" xfId="105" applyFont="1" applyBorder="1" applyAlignment="1" applyProtection="1">
      <alignment horizontal="center" vertical="center"/>
      <protection locked="0"/>
    </xf>
    <xf numFmtId="0" fontId="54" fillId="8" borderId="44" xfId="105" applyFont="1" applyBorder="1" applyAlignment="1" applyProtection="1">
      <alignment horizontal="center" vertical="center"/>
      <protection locked="0"/>
    </xf>
    <xf numFmtId="0" fontId="54" fillId="8" borderId="45" xfId="105" applyFont="1" applyBorder="1" applyAlignment="1" applyProtection="1">
      <alignment horizontal="center" vertical="center"/>
      <protection locked="0"/>
    </xf>
    <xf numFmtId="0" fontId="57" fillId="8" borderId="78" xfId="149" applyFont="1" applyBorder="1" applyAlignment="1" applyProtection="1">
      <alignment horizontal="center" vertical="center" wrapText="1"/>
    </xf>
    <xf numFmtId="0" fontId="57" fillId="8" borderId="78" xfId="149" applyFont="1" applyBorder="1" applyAlignment="1" applyProtection="1">
      <alignment horizontal="center" vertical="center" wrapText="1"/>
      <protection locked="0"/>
    </xf>
    <xf numFmtId="0" fontId="57" fillId="8" borderId="78" xfId="149" applyFont="1" applyBorder="1" applyAlignment="1" applyProtection="1">
      <alignment horizontal="center" vertical="center"/>
      <protection locked="0"/>
    </xf>
    <xf numFmtId="0" fontId="57" fillId="19" borderId="78" xfId="148" applyFont="1" applyFill="1" applyBorder="1" applyAlignment="1">
      <alignment horizontal="center" vertical="center"/>
    </xf>
    <xf numFmtId="0" fontId="89" fillId="19" borderId="94" xfId="146" applyFont="1" applyFill="1" applyBorder="1" applyAlignment="1">
      <alignment horizontal="center" vertical="center" wrapText="1"/>
    </xf>
    <xf numFmtId="0" fontId="87" fillId="6" borderId="7" xfId="97" applyFont="1" applyBorder="1" applyAlignment="1">
      <alignment horizontal="center" vertical="center" wrapText="1"/>
    </xf>
    <xf numFmtId="0" fontId="87" fillId="6" borderId="0" xfId="97" applyFont="1" applyBorder="1" applyAlignment="1">
      <alignment horizontal="center" vertical="center" wrapText="1"/>
    </xf>
    <xf numFmtId="0" fontId="88" fillId="0" borderId="82" xfId="148" applyFont="1" applyFill="1" applyBorder="1" applyAlignment="1">
      <alignment horizontal="center" vertical="center" wrapText="1"/>
    </xf>
    <xf numFmtId="0" fontId="88" fillId="0" borderId="81" xfId="148" applyNumberFormat="1" applyFont="1" applyFill="1" applyBorder="1" applyAlignment="1">
      <alignment horizontal="center" vertical="center" wrapText="1" readingOrder="1"/>
    </xf>
    <xf numFmtId="0" fontId="88" fillId="0" borderId="1" xfId="149" applyFont="1" applyFill="1" applyBorder="1" applyAlignment="1" applyProtection="1">
      <alignment horizontal="center" vertical="center" wrapText="1"/>
    </xf>
    <xf numFmtId="0" fontId="88" fillId="0" borderId="1" xfId="148" applyFont="1" applyFill="1" applyBorder="1" applyAlignment="1">
      <alignment horizontal="left" vertical="center" wrapText="1"/>
    </xf>
    <xf numFmtId="0" fontId="88" fillId="0" borderId="1" xfId="148" applyFont="1" applyFill="1" applyBorder="1" applyAlignment="1">
      <alignment horizontal="center" vertical="center" wrapText="1"/>
    </xf>
    <xf numFmtId="0" fontId="88" fillId="0" borderId="82" xfId="148" applyFont="1" applyFill="1" applyBorder="1" applyAlignment="1">
      <alignment horizontal="left" vertical="center" wrapText="1"/>
    </xf>
    <xf numFmtId="0" fontId="88" fillId="0" borderId="3" xfId="148" applyFont="1" applyFill="1" applyBorder="1" applyAlignment="1">
      <alignment horizontal="center" vertical="center" wrapText="1"/>
    </xf>
    <xf numFmtId="0" fontId="88" fillId="0" borderId="81" xfId="148" applyFont="1" applyFill="1" applyBorder="1" applyAlignment="1">
      <alignment horizontal="center" vertical="center" wrapText="1"/>
    </xf>
    <xf numFmtId="0" fontId="88" fillId="0" borderId="1" xfId="148" applyNumberFormat="1" applyFont="1" applyFill="1" applyBorder="1" applyAlignment="1">
      <alignment horizontal="center" vertical="center" wrapText="1" readingOrder="1"/>
    </xf>
    <xf numFmtId="0" fontId="89" fillId="0" borderId="1" xfId="149" applyFont="1" applyFill="1" applyBorder="1" applyAlignment="1" applyProtection="1">
      <alignment horizontal="center" vertical="center" wrapText="1"/>
      <protection locked="0"/>
    </xf>
    <xf numFmtId="0" fontId="89" fillId="0" borderId="1" xfId="149" applyFont="1" applyFill="1" applyBorder="1" applyAlignment="1" applyProtection="1">
      <alignment horizontal="center" vertical="center" wrapText="1"/>
    </xf>
    <xf numFmtId="0" fontId="88" fillId="0" borderId="1" xfId="149" applyFont="1" applyFill="1" applyBorder="1" applyAlignment="1" applyProtection="1">
      <alignment horizontal="center" vertical="center" wrapText="1"/>
      <protection locked="0"/>
    </xf>
    <xf numFmtId="0" fontId="88" fillId="0" borderId="1" xfId="148" applyFont="1" applyFill="1" applyBorder="1" applyAlignment="1">
      <alignment horizontal="center" vertical="center"/>
    </xf>
    <xf numFmtId="0" fontId="58" fillId="19" borderId="61" xfId="148" applyFont="1" applyFill="1" applyBorder="1" applyAlignment="1">
      <alignment horizontal="center" vertical="center" wrapText="1"/>
    </xf>
    <xf numFmtId="0" fontId="58" fillId="19" borderId="74" xfId="148" applyFont="1" applyFill="1" applyBorder="1" applyAlignment="1">
      <alignment horizontal="center" vertical="center" wrapText="1"/>
    </xf>
    <xf numFmtId="0" fontId="88" fillId="0" borderId="81" xfId="148" applyFont="1" applyFill="1" applyBorder="1" applyAlignment="1">
      <alignment vertical="center" wrapText="1"/>
    </xf>
    <xf numFmtId="0" fontId="57" fillId="8" borderId="78" xfId="171" applyFont="1" applyBorder="1" applyAlignment="1" applyProtection="1">
      <alignment horizontal="center" vertical="center" wrapText="1"/>
      <protection locked="0"/>
    </xf>
    <xf numFmtId="0" fontId="88" fillId="0" borderId="1" xfId="169" applyFont="1" applyFill="1" applyBorder="1" applyAlignment="1">
      <alignment horizontal="center" vertical="center" wrapText="1"/>
    </xf>
    <xf numFmtId="0" fontId="88" fillId="0" borderId="82" xfId="169" applyFont="1" applyFill="1" applyBorder="1" applyAlignment="1">
      <alignment horizontal="center" vertical="center" wrapText="1"/>
    </xf>
    <xf numFmtId="0" fontId="57" fillId="8" borderId="78" xfId="170" applyFont="1" applyBorder="1" applyAlignment="1" applyProtection="1">
      <alignment horizontal="center" vertical="center" wrapText="1"/>
    </xf>
    <xf numFmtId="0" fontId="57" fillId="19" borderId="78" xfId="170" applyFont="1" applyFill="1" applyBorder="1" applyAlignment="1" applyProtection="1">
      <alignment horizontal="center" vertical="center" wrapText="1"/>
    </xf>
    <xf numFmtId="177" fontId="57" fillId="19" borderId="78" xfId="108" applyNumberFormat="1" applyFont="1" applyFill="1" applyBorder="1" applyAlignment="1" applyProtection="1">
      <alignment horizontal="center" vertical="center" wrapText="1"/>
    </xf>
    <xf numFmtId="0" fontId="57" fillId="8" borderId="78" xfId="170" applyFont="1" applyBorder="1" applyAlignment="1" applyProtection="1">
      <alignment horizontal="center" vertical="center" wrapText="1"/>
      <protection locked="0"/>
    </xf>
    <xf numFmtId="0" fontId="57" fillId="8" borderId="78" xfId="170" applyFont="1" applyBorder="1" applyAlignment="1" applyProtection="1">
      <alignment horizontal="center" vertical="center"/>
      <protection locked="0"/>
    </xf>
    <xf numFmtId="0" fontId="88" fillId="0" borderId="5" xfId="169" applyFont="1" applyFill="1" applyBorder="1" applyAlignment="1">
      <alignment horizontal="center" vertical="center" wrapText="1"/>
    </xf>
    <xf numFmtId="0" fontId="88" fillId="0" borderId="6" xfId="169" applyFont="1" applyFill="1" applyBorder="1" applyAlignment="1">
      <alignment horizontal="center" vertical="center" wrapText="1"/>
    </xf>
    <xf numFmtId="0" fontId="88" fillId="0" borderId="101" xfId="169" applyFont="1" applyFill="1" applyBorder="1" applyAlignment="1">
      <alignment horizontal="center" vertical="center" wrapText="1"/>
    </xf>
    <xf numFmtId="0" fontId="88" fillId="0" borderId="80" xfId="169" applyFont="1" applyFill="1" applyBorder="1" applyAlignment="1">
      <alignment horizontal="center" vertical="center" wrapText="1"/>
    </xf>
    <xf numFmtId="0" fontId="89" fillId="24" borderId="1" xfId="144" applyFont="1" applyFill="1" applyBorder="1" applyAlignment="1">
      <alignment horizontal="left" vertical="center" wrapText="1"/>
    </xf>
    <xf numFmtId="0" fontId="88" fillId="0" borderId="82" xfId="174" applyFont="1" applyFill="1" applyBorder="1" applyAlignment="1">
      <alignment horizontal="center" vertical="center" wrapText="1"/>
    </xf>
    <xf numFmtId="0" fontId="89" fillId="0" borderId="1" xfId="174" applyFont="1" applyFill="1" applyBorder="1" applyAlignment="1">
      <alignment horizontal="center" vertical="center"/>
    </xf>
    <xf numFmtId="183" fontId="89" fillId="0" borderId="1" xfId="174" applyNumberFormat="1" applyFont="1" applyFill="1" applyBorder="1" applyAlignment="1">
      <alignment horizontal="center" vertical="center"/>
    </xf>
    <xf numFmtId="0" fontId="57" fillId="8" borderId="78" xfId="175" applyFont="1" applyBorder="1" applyAlignment="1" applyProtection="1">
      <alignment horizontal="center" vertical="center" wrapText="1"/>
    </xf>
    <xf numFmtId="0" fontId="57" fillId="8" borderId="78" xfId="175" applyFont="1" applyBorder="1" applyAlignment="1" applyProtection="1">
      <alignment horizontal="center" vertical="center"/>
      <protection locked="0"/>
    </xf>
    <xf numFmtId="0" fontId="58" fillId="0" borderId="78" xfId="174" applyFont="1" applyBorder="1" applyAlignment="1">
      <alignment horizontal="center" vertical="center" wrapText="1"/>
    </xf>
    <xf numFmtId="0" fontId="57" fillId="8" borderId="78" xfId="175" applyFont="1" applyBorder="1" applyAlignment="1" applyProtection="1">
      <alignment horizontal="center" vertical="center" wrapText="1"/>
      <protection locked="0"/>
    </xf>
    <xf numFmtId="0" fontId="89" fillId="24" borderId="6" xfId="144" applyFont="1" applyFill="1" applyBorder="1" applyAlignment="1">
      <alignment horizontal="left" vertical="center" wrapText="1"/>
    </xf>
    <xf numFmtId="0" fontId="89" fillId="0" borderId="1" xfId="174" applyFont="1" applyFill="1" applyBorder="1" applyAlignment="1">
      <alignment horizontal="center" vertical="center" wrapText="1"/>
    </xf>
    <xf numFmtId="177" fontId="89" fillId="0" borderId="1" xfId="108" applyNumberFormat="1" applyFont="1" applyFill="1" applyBorder="1" applyAlignment="1">
      <alignment horizontal="center" vertical="center"/>
    </xf>
    <xf numFmtId="0" fontId="89" fillId="0" borderId="5" xfId="174" applyFont="1" applyFill="1" applyBorder="1" applyAlignment="1">
      <alignment horizontal="center" vertical="center" wrapText="1"/>
    </xf>
    <xf numFmtId="0" fontId="89" fillId="0" borderId="6" xfId="174" applyFont="1" applyFill="1" applyBorder="1" applyAlignment="1">
      <alignment horizontal="center" vertical="center" wrapText="1"/>
    </xf>
    <xf numFmtId="0" fontId="89" fillId="0" borderId="101" xfId="174" applyFont="1" applyFill="1" applyBorder="1" applyAlignment="1">
      <alignment horizontal="center" vertical="center" wrapText="1"/>
    </xf>
    <xf numFmtId="0" fontId="89" fillId="0" borderId="80" xfId="174" applyFont="1" applyFill="1" applyBorder="1" applyAlignment="1">
      <alignment horizontal="center" vertical="center" wrapText="1"/>
    </xf>
    <xf numFmtId="0" fontId="88" fillId="0" borderId="1" xfId="174" applyFont="1" applyFill="1" applyBorder="1" applyAlignment="1">
      <alignment horizontal="center" vertical="center"/>
    </xf>
    <xf numFmtId="0" fontId="88" fillId="0" borderId="101" xfId="174" applyFont="1" applyFill="1" applyBorder="1" applyAlignment="1">
      <alignment horizontal="center" vertical="center" wrapText="1"/>
    </xf>
    <xf numFmtId="0" fontId="88" fillId="0" borderId="80" xfId="174" applyFont="1" applyFill="1" applyBorder="1" applyAlignment="1">
      <alignment horizontal="center" vertical="center" wrapText="1"/>
    </xf>
    <xf numFmtId="0" fontId="89" fillId="0" borderId="103" xfId="174" applyFont="1" applyFill="1" applyBorder="1" applyAlignment="1">
      <alignment horizontal="center" vertical="center" wrapText="1"/>
    </xf>
    <xf numFmtId="0" fontId="89" fillId="0" borderId="79" xfId="174" applyFont="1" applyFill="1" applyBorder="1" applyAlignment="1">
      <alignment horizontal="center" vertical="center" wrapText="1"/>
    </xf>
    <xf numFmtId="0" fontId="89" fillId="0" borderId="81" xfId="174" applyFont="1" applyFill="1" applyBorder="1" applyAlignment="1">
      <alignment horizontal="center" vertical="center" wrapText="1"/>
    </xf>
    <xf numFmtId="0" fontId="89" fillId="0" borderId="86" xfId="174" applyFont="1" applyFill="1" applyBorder="1" applyAlignment="1">
      <alignment horizontal="center" vertical="center"/>
    </xf>
    <xf numFmtId="0" fontId="89" fillId="0" borderId="87" xfId="174" applyFont="1" applyFill="1" applyBorder="1" applyAlignment="1">
      <alignment horizontal="center" vertical="center"/>
    </xf>
    <xf numFmtId="0" fontId="88" fillId="0" borderId="1" xfId="174" applyFont="1" applyFill="1" applyBorder="1" applyAlignment="1">
      <alignment horizontal="center" vertical="center" wrapText="1"/>
    </xf>
    <xf numFmtId="0" fontId="54" fillId="8" borderId="78" xfId="155" applyFont="1" applyBorder="1" applyAlignment="1" applyProtection="1">
      <alignment horizontal="center" vertical="center" wrapText="1"/>
    </xf>
    <xf numFmtId="0" fontId="54" fillId="8" borderId="78" xfId="155" applyFont="1" applyBorder="1" applyAlignment="1" applyProtection="1">
      <alignment horizontal="center" vertical="center"/>
      <protection locked="0"/>
    </xf>
    <xf numFmtId="177" fontId="54" fillId="8" borderId="78" xfId="108" applyNumberFormat="1" applyFont="1" applyFill="1" applyBorder="1" applyAlignment="1" applyProtection="1">
      <alignment horizontal="center" vertical="center" wrapText="1"/>
    </xf>
    <xf numFmtId="0" fontId="54" fillId="8" borderId="78" xfId="155" applyFont="1" applyBorder="1" applyAlignment="1" applyProtection="1">
      <alignment horizontal="center" vertical="center" wrapText="1"/>
      <protection locked="0"/>
    </xf>
    <xf numFmtId="0" fontId="11" fillId="9" borderId="1" xfId="154" applyFont="1" applyFill="1" applyBorder="1" applyAlignment="1">
      <alignment horizontal="center" vertical="center" wrapText="1"/>
    </xf>
    <xf numFmtId="0" fontId="11" fillId="9" borderId="82" xfId="154" applyFont="1" applyFill="1" applyBorder="1" applyAlignment="1">
      <alignment horizontal="left" vertical="center" wrapText="1"/>
    </xf>
    <xf numFmtId="0" fontId="54" fillId="8" borderId="9" xfId="130" applyFont="1" applyBorder="1" applyAlignment="1" applyProtection="1">
      <alignment horizontal="center" vertical="center" wrapText="1"/>
    </xf>
    <xf numFmtId="0" fontId="54" fillId="8" borderId="8" xfId="130" applyFont="1" applyBorder="1" applyAlignment="1" applyProtection="1">
      <alignment horizontal="center" vertical="center" wrapText="1"/>
    </xf>
    <xf numFmtId="0" fontId="54" fillId="8" borderId="42" xfId="130" applyFont="1" applyBorder="1" applyAlignment="1" applyProtection="1">
      <alignment horizontal="center" vertical="center" wrapText="1"/>
    </xf>
    <xf numFmtId="0" fontId="54" fillId="8" borderId="13" xfId="130" applyFont="1" applyBorder="1" applyAlignment="1" applyProtection="1">
      <alignment horizontal="center" vertical="center" wrapText="1"/>
    </xf>
    <xf numFmtId="0" fontId="54" fillId="8" borderId="8" xfId="130" applyFont="1" applyBorder="1" applyAlignment="1" applyProtection="1">
      <alignment horizontal="center" vertical="center" wrapText="1"/>
      <protection locked="0"/>
    </xf>
    <xf numFmtId="0" fontId="54" fillId="8" borderId="13" xfId="130" applyFont="1" applyBorder="1" applyAlignment="1" applyProtection="1">
      <alignment horizontal="center" vertical="center" wrapText="1"/>
      <protection locked="0"/>
    </xf>
    <xf numFmtId="0" fontId="54" fillId="8" borderId="39" xfId="130" applyFont="1" applyBorder="1" applyAlignment="1" applyProtection="1">
      <alignment horizontal="center" vertical="center"/>
      <protection locked="0"/>
    </xf>
    <xf numFmtId="0" fontId="54" fillId="8" borderId="40" xfId="130" applyFont="1" applyBorder="1" applyAlignment="1" applyProtection="1">
      <alignment horizontal="center" vertical="center"/>
      <protection locked="0"/>
    </xf>
    <xf numFmtId="0" fontId="54" fillId="8" borderId="41" xfId="130" applyFont="1" applyBorder="1" applyAlignment="1" applyProtection="1">
      <alignment horizontal="center" vertical="center"/>
      <protection locked="0"/>
    </xf>
    <xf numFmtId="0" fontId="54" fillId="8" borderId="43" xfId="130" applyFont="1" applyBorder="1" applyAlignment="1" applyProtection="1">
      <alignment horizontal="center" vertical="center"/>
      <protection locked="0"/>
    </xf>
    <xf numFmtId="0" fontId="54" fillId="8" borderId="44" xfId="130" applyFont="1" applyBorder="1" applyAlignment="1" applyProtection="1">
      <alignment horizontal="center" vertical="center"/>
      <protection locked="0"/>
    </xf>
    <xf numFmtId="0" fontId="54" fillId="8" borderId="45" xfId="130" applyFont="1" applyBorder="1" applyAlignment="1" applyProtection="1">
      <alignment horizontal="center" vertical="center"/>
      <protection locked="0"/>
    </xf>
    <xf numFmtId="0" fontId="79" fillId="9" borderId="5" xfId="105" applyFont="1" applyFill="1" applyBorder="1" applyAlignment="1" applyProtection="1">
      <alignment horizontal="center" vertical="center" wrapText="1"/>
      <protection locked="0"/>
    </xf>
    <xf numFmtId="0" fontId="79" fillId="9" borderId="50" xfId="105" applyFont="1" applyFill="1" applyBorder="1" applyAlignment="1" applyProtection="1">
      <alignment horizontal="center" vertical="center" wrapText="1"/>
      <protection locked="0"/>
    </xf>
    <xf numFmtId="0" fontId="79" fillId="9" borderId="6" xfId="105" applyFont="1" applyFill="1" applyBorder="1" applyAlignment="1" applyProtection="1">
      <alignment horizontal="center" vertical="center" wrapText="1"/>
      <protection locked="0"/>
    </xf>
    <xf numFmtId="0" fontId="59" fillId="9" borderId="5" xfId="104" applyFont="1" applyFill="1" applyBorder="1" applyAlignment="1">
      <alignment horizontal="center" vertical="center" wrapText="1"/>
    </xf>
    <xf numFmtId="0" fontId="59" fillId="9" borderId="50" xfId="104" applyFont="1" applyFill="1" applyBorder="1" applyAlignment="1">
      <alignment horizontal="center" vertical="center" wrapText="1"/>
    </xf>
    <xf numFmtId="0" fontId="59" fillId="9" borderId="6" xfId="104" applyFont="1" applyFill="1" applyBorder="1" applyAlignment="1">
      <alignment horizontal="center" vertical="center" wrapText="1"/>
    </xf>
    <xf numFmtId="0" fontId="65" fillId="9" borderId="5" xfId="104" applyNumberFormat="1" applyFont="1" applyFill="1" applyBorder="1" applyAlignment="1">
      <alignment horizontal="center" vertical="center" wrapText="1" readingOrder="1"/>
    </xf>
    <xf numFmtId="0" fontId="65" fillId="9" borderId="50" xfId="104" applyNumberFormat="1" applyFont="1" applyFill="1" applyBorder="1" applyAlignment="1">
      <alignment horizontal="center" vertical="center" wrapText="1" readingOrder="1"/>
    </xf>
    <xf numFmtId="0" fontId="65" fillId="9" borderId="6" xfId="104" applyNumberFormat="1" applyFont="1" applyFill="1" applyBorder="1" applyAlignment="1">
      <alignment horizontal="center" vertical="center" wrapText="1" readingOrder="1"/>
    </xf>
    <xf numFmtId="0" fontId="54" fillId="9" borderId="5" xfId="105" applyFont="1" applyFill="1" applyBorder="1" applyAlignment="1" applyProtection="1">
      <alignment horizontal="center" vertical="center" wrapText="1"/>
      <protection locked="0"/>
    </xf>
    <xf numFmtId="0" fontId="54" fillId="9" borderId="50" xfId="105" applyFont="1" applyFill="1" applyBorder="1" applyAlignment="1" applyProtection="1">
      <alignment horizontal="center" vertical="center" wrapText="1"/>
      <protection locked="0"/>
    </xf>
    <xf numFmtId="0" fontId="54" fillId="9" borderId="6" xfId="105" applyFont="1" applyFill="1" applyBorder="1" applyAlignment="1" applyProtection="1">
      <alignment horizontal="center" vertical="center" wrapText="1"/>
      <protection locked="0"/>
    </xf>
    <xf numFmtId="0" fontId="54" fillId="9" borderId="5" xfId="105" applyFont="1" applyFill="1" applyBorder="1" applyAlignment="1" applyProtection="1">
      <alignment horizontal="center" vertical="center" wrapText="1"/>
    </xf>
    <xf numFmtId="0" fontId="54" fillId="9" borderId="50" xfId="105" applyFont="1" applyFill="1" applyBorder="1" applyAlignment="1" applyProtection="1">
      <alignment horizontal="center" vertical="center" wrapText="1"/>
    </xf>
    <xf numFmtId="0" fontId="54" fillId="9" borderId="6" xfId="105" applyFont="1" applyFill="1" applyBorder="1" applyAlignment="1" applyProtection="1">
      <alignment horizontal="center" vertical="center" wrapText="1"/>
    </xf>
    <xf numFmtId="0" fontId="61" fillId="9" borderId="5" xfId="104" applyNumberFormat="1" applyFont="1" applyFill="1" applyBorder="1" applyAlignment="1">
      <alignment horizontal="center" vertical="center" wrapText="1" readingOrder="1"/>
    </xf>
    <xf numFmtId="0" fontId="61" fillId="9" borderId="50" xfId="104" applyNumberFormat="1" applyFont="1" applyFill="1" applyBorder="1" applyAlignment="1">
      <alignment horizontal="center" vertical="center" wrapText="1" readingOrder="1"/>
    </xf>
    <xf numFmtId="0" fontId="61" fillId="9" borderId="6" xfId="104" applyNumberFormat="1" applyFont="1" applyFill="1" applyBorder="1" applyAlignment="1">
      <alignment horizontal="center" vertical="center" wrapText="1" readingOrder="1"/>
    </xf>
    <xf numFmtId="0" fontId="16" fillId="9" borderId="5" xfId="104" applyFont="1" applyFill="1" applyBorder="1" applyAlignment="1">
      <alignment horizontal="center" vertical="center"/>
    </xf>
    <xf numFmtId="0" fontId="16" fillId="9" borderId="50" xfId="104" applyFont="1" applyFill="1" applyBorder="1" applyAlignment="1">
      <alignment horizontal="center" vertical="center"/>
    </xf>
    <xf numFmtId="0" fontId="16" fillId="9" borderId="6" xfId="104" applyFont="1" applyFill="1" applyBorder="1" applyAlignment="1">
      <alignment horizontal="center" vertical="center"/>
    </xf>
    <xf numFmtId="0" fontId="54" fillId="8" borderId="9" xfId="119" applyFont="1" applyBorder="1" applyAlignment="1" applyProtection="1">
      <alignment horizontal="center" vertical="center" wrapText="1"/>
    </xf>
    <xf numFmtId="0" fontId="54" fillId="8" borderId="8" xfId="119" applyFont="1" applyBorder="1" applyAlignment="1" applyProtection="1">
      <alignment horizontal="center" vertical="center" wrapText="1"/>
    </xf>
    <xf numFmtId="0" fontId="54" fillId="8" borderId="42" xfId="119" applyFont="1" applyBorder="1" applyAlignment="1" applyProtection="1">
      <alignment horizontal="center" vertical="center" wrapText="1"/>
    </xf>
    <xf numFmtId="0" fontId="54" fillId="8" borderId="13" xfId="119" applyFont="1" applyBorder="1" applyAlignment="1" applyProtection="1">
      <alignment horizontal="center" vertical="center" wrapText="1"/>
    </xf>
    <xf numFmtId="0" fontId="54" fillId="8" borderId="8" xfId="119" applyFont="1" applyBorder="1" applyAlignment="1" applyProtection="1">
      <alignment horizontal="center" vertical="center" wrapText="1"/>
      <protection locked="0"/>
    </xf>
    <xf numFmtId="0" fontId="54" fillId="8" borderId="13" xfId="119" applyFont="1" applyBorder="1" applyAlignment="1" applyProtection="1">
      <alignment horizontal="center" vertical="center" wrapText="1"/>
      <protection locked="0"/>
    </xf>
    <xf numFmtId="0" fontId="54" fillId="8" borderId="39" xfId="119" applyFont="1" applyBorder="1" applyAlignment="1" applyProtection="1">
      <alignment horizontal="center" vertical="center"/>
      <protection locked="0"/>
    </xf>
    <xf numFmtId="0" fontId="54" fillId="8" borderId="40" xfId="119" applyFont="1" applyBorder="1" applyAlignment="1" applyProtection="1">
      <alignment horizontal="center" vertical="center"/>
      <protection locked="0"/>
    </xf>
    <xf numFmtId="0" fontId="54" fillId="8" borderId="43" xfId="119" applyFont="1" applyBorder="1" applyAlignment="1" applyProtection="1">
      <alignment horizontal="center" vertical="center"/>
      <protection locked="0"/>
    </xf>
    <xf numFmtId="0" fontId="54" fillId="8" borderId="44" xfId="119" applyFont="1" applyBorder="1" applyAlignment="1" applyProtection="1">
      <alignment horizontal="center" vertical="center"/>
      <protection locked="0"/>
    </xf>
    <xf numFmtId="0" fontId="20" fillId="17" borderId="63" xfId="118" applyFill="1" applyBorder="1" applyAlignment="1">
      <alignment horizontal="center" wrapText="1"/>
    </xf>
    <xf numFmtId="0" fontId="20" fillId="17" borderId="49" xfId="118" applyFill="1" applyBorder="1" applyAlignment="1">
      <alignment horizontal="center" wrapText="1"/>
    </xf>
    <xf numFmtId="0" fontId="20" fillId="17" borderId="53" xfId="118" applyFill="1" applyBorder="1" applyAlignment="1">
      <alignment horizontal="center" wrapText="1"/>
    </xf>
    <xf numFmtId="0" fontId="20" fillId="0" borderId="5" xfId="118" applyBorder="1" applyAlignment="1">
      <alignment horizontal="center" wrapText="1"/>
    </xf>
    <xf numFmtId="0" fontId="20" fillId="0" borderId="50" xfId="118" applyBorder="1" applyAlignment="1">
      <alignment horizontal="center" wrapText="1"/>
    </xf>
    <xf numFmtId="0" fontId="20" fillId="0" borderId="6" xfId="118" applyBorder="1" applyAlignment="1">
      <alignment horizontal="center" wrapText="1"/>
    </xf>
    <xf numFmtId="0" fontId="20" fillId="0" borderId="1" xfId="118" applyBorder="1" applyAlignment="1">
      <alignment horizontal="center" vertical="center" wrapText="1"/>
    </xf>
    <xf numFmtId="0" fontId="20" fillId="0" borderId="63" xfId="118" applyBorder="1" applyAlignment="1">
      <alignment horizontal="center" vertical="center" wrapText="1"/>
    </xf>
    <xf numFmtId="0" fontId="20" fillId="0" borderId="49" xfId="118" applyBorder="1" applyAlignment="1">
      <alignment horizontal="center" vertical="center" wrapText="1"/>
    </xf>
    <xf numFmtId="0" fontId="20" fillId="0" borderId="53" xfId="118" applyBorder="1" applyAlignment="1">
      <alignment horizontal="center" vertical="center" wrapText="1"/>
    </xf>
    <xf numFmtId="0" fontId="20" fillId="0" borderId="5" xfId="118" applyBorder="1" applyAlignment="1">
      <alignment horizontal="center" vertical="center" wrapText="1"/>
    </xf>
    <xf numFmtId="0" fontId="20" fillId="0" borderId="50" xfId="118" applyBorder="1" applyAlignment="1">
      <alignment horizontal="center" vertical="center" wrapText="1"/>
    </xf>
    <xf numFmtId="0" fontId="20" fillId="0" borderId="6" xfId="118" applyBorder="1" applyAlignment="1">
      <alignment horizontal="center" vertical="center" wrapText="1"/>
    </xf>
    <xf numFmtId="0" fontId="72" fillId="8" borderId="40" xfId="110" applyFont="1" applyBorder="1" applyAlignment="1" applyProtection="1">
      <alignment horizontal="center" vertical="center" wrapText="1"/>
    </xf>
    <xf numFmtId="0" fontId="54" fillId="8" borderId="8" xfId="110" applyFont="1" applyBorder="1" applyAlignment="1" applyProtection="1">
      <alignment horizontal="center" vertical="center" wrapText="1"/>
    </xf>
    <xf numFmtId="0" fontId="54" fillId="8" borderId="42" xfId="110" applyFont="1" applyBorder="1" applyAlignment="1" applyProtection="1">
      <alignment horizontal="center" vertical="center" wrapText="1"/>
    </xf>
    <xf numFmtId="0" fontId="54" fillId="8" borderId="13" xfId="110" applyFont="1" applyBorder="1" applyAlignment="1" applyProtection="1">
      <alignment horizontal="center" vertical="center" wrapText="1"/>
    </xf>
    <xf numFmtId="0" fontId="54" fillId="0" borderId="8" xfId="110" applyFont="1" applyFill="1" applyBorder="1" applyAlignment="1" applyProtection="1">
      <alignment horizontal="center" vertical="center" wrapText="1"/>
    </xf>
    <xf numFmtId="0" fontId="54" fillId="0" borderId="42" xfId="110" applyFont="1" applyFill="1" applyBorder="1" applyAlignment="1" applyProtection="1">
      <alignment horizontal="center" vertical="center" wrapText="1"/>
    </xf>
    <xf numFmtId="0" fontId="54" fillId="0" borderId="13" xfId="110" applyFont="1" applyFill="1" applyBorder="1" applyAlignment="1" applyProtection="1">
      <alignment horizontal="center" vertical="center" wrapText="1"/>
    </xf>
    <xf numFmtId="0" fontId="54" fillId="8" borderId="8" xfId="110" applyFont="1" applyBorder="1" applyAlignment="1" applyProtection="1">
      <alignment horizontal="center" vertical="center" wrapText="1"/>
      <protection locked="0"/>
    </xf>
    <xf numFmtId="0" fontId="54" fillId="8" borderId="13" xfId="110" applyFont="1" applyBorder="1" applyAlignment="1" applyProtection="1">
      <alignment horizontal="center" vertical="center" wrapText="1"/>
      <protection locked="0"/>
    </xf>
    <xf numFmtId="0" fontId="54" fillId="8" borderId="39" xfId="110" applyFont="1" applyBorder="1" applyAlignment="1" applyProtection="1">
      <alignment horizontal="center" vertical="center"/>
      <protection locked="0"/>
    </xf>
    <xf numFmtId="0" fontId="54" fillId="8" borderId="40" xfId="110" applyFont="1" applyBorder="1" applyAlignment="1" applyProtection="1">
      <alignment horizontal="center" vertical="center"/>
      <protection locked="0"/>
    </xf>
    <xf numFmtId="0" fontId="54" fillId="8" borderId="41" xfId="110" applyFont="1" applyBorder="1" applyAlignment="1" applyProtection="1">
      <alignment horizontal="center" vertical="center"/>
      <protection locked="0"/>
    </xf>
    <xf numFmtId="0" fontId="54" fillId="8" borderId="43" xfId="110" applyFont="1" applyBorder="1" applyAlignment="1" applyProtection="1">
      <alignment horizontal="center" vertical="center"/>
      <protection locked="0"/>
    </xf>
    <xf numFmtId="0" fontId="54" fillId="8" borderId="44" xfId="110" applyFont="1" applyBorder="1" applyAlignment="1" applyProtection="1">
      <alignment horizontal="center" vertical="center"/>
      <protection locked="0"/>
    </xf>
    <xf numFmtId="0" fontId="54" fillId="8" borderId="45" xfId="110" applyFont="1" applyBorder="1" applyAlignment="1" applyProtection="1">
      <alignment horizontal="center" vertical="center"/>
      <protection locked="0"/>
    </xf>
    <xf numFmtId="0" fontId="51" fillId="0" borderId="20" xfId="100" applyFont="1" applyBorder="1" applyAlignment="1">
      <alignment horizontal="center" vertical="center" wrapText="1"/>
    </xf>
    <xf numFmtId="0" fontId="51" fillId="0" borderId="25" xfId="100" applyFont="1" applyBorder="1" applyAlignment="1">
      <alignment horizontal="center" vertical="center" wrapText="1"/>
    </xf>
    <xf numFmtId="0" fontId="51" fillId="0" borderId="30" xfId="100" applyFont="1" applyBorder="1" applyAlignment="1">
      <alignment horizontal="center" vertical="center" wrapText="1"/>
    </xf>
    <xf numFmtId="0" fontId="50" fillId="8" borderId="8" xfId="99" applyFont="1" applyBorder="1" applyAlignment="1" applyProtection="1">
      <alignment horizontal="center" vertical="center" wrapText="1"/>
    </xf>
    <xf numFmtId="0" fontId="50" fillId="8" borderId="13" xfId="99" applyFont="1" applyBorder="1" applyAlignment="1" applyProtection="1">
      <alignment horizontal="center" vertical="center" wrapText="1"/>
    </xf>
    <xf numFmtId="0" fontId="50" fillId="8" borderId="10" xfId="99" applyFont="1" applyBorder="1" applyAlignment="1" applyProtection="1">
      <alignment horizontal="center" vertical="center"/>
      <protection locked="0"/>
    </xf>
    <xf numFmtId="0" fontId="50" fillId="8" borderId="11" xfId="99" applyFont="1" applyBorder="1" applyAlignment="1" applyProtection="1">
      <alignment horizontal="center" vertical="center"/>
      <protection locked="0"/>
    </xf>
    <xf numFmtId="0" fontId="50" fillId="8" borderId="12" xfId="99" applyFont="1" applyBorder="1" applyAlignment="1" applyProtection="1">
      <alignment horizontal="center" vertical="center"/>
      <protection locked="0"/>
    </xf>
    <xf numFmtId="0" fontId="43" fillId="2" borderId="1" xfId="46" applyFont="1" applyFill="1" applyBorder="1" applyAlignment="1">
      <alignment horizontal="center" vertical="center" wrapText="1"/>
    </xf>
    <xf numFmtId="0" fontId="43" fillId="5" borderId="1" xfId="0" applyFont="1" applyFill="1" applyBorder="1" applyAlignment="1">
      <alignment horizontal="center" vertical="center"/>
    </xf>
    <xf numFmtId="0" fontId="43" fillId="2" borderId="1" xfId="0" applyFont="1" applyFill="1" applyBorder="1" applyAlignment="1">
      <alignment horizontal="center" vertical="center"/>
    </xf>
    <xf numFmtId="0" fontId="44" fillId="2" borderId="0" xfId="0" applyFont="1" applyFill="1" applyAlignment="1">
      <alignment horizontal="center" vertical="center"/>
    </xf>
    <xf numFmtId="166" fontId="45" fillId="2" borderId="1" xfId="3" applyNumberFormat="1" applyFont="1" applyFill="1" applyBorder="1" applyAlignment="1">
      <alignment horizontal="center" vertical="center" wrapText="1"/>
    </xf>
    <xf numFmtId="166" fontId="45" fillId="2" borderId="1" xfId="3" applyNumberFormat="1" applyFont="1" applyFill="1" applyBorder="1" applyAlignment="1">
      <alignment horizontal="center" vertical="center"/>
    </xf>
    <xf numFmtId="166" fontId="43" fillId="2" borderId="1" xfId="3" applyNumberFormat="1" applyFont="1" applyFill="1" applyBorder="1" applyAlignment="1">
      <alignment horizontal="center" vertical="center"/>
    </xf>
    <xf numFmtId="3" fontId="43" fillId="2" borderId="1" xfId="3" applyNumberFormat="1" applyFont="1" applyFill="1" applyBorder="1" applyAlignment="1">
      <alignment horizontal="center" vertical="center"/>
    </xf>
  </cellXfs>
  <cellStyles count="178">
    <cellStyle name="20% - Énfasis1" xfId="142" builtinId="30"/>
    <cellStyle name="20% - Énfasis5" xfId="99" builtinId="46"/>
    <cellStyle name="20% - Énfasis5 2" xfId="103" xr:uid="{00000000-0005-0000-0000-000002000000}"/>
    <cellStyle name="20% - Énfasis5 2 2" xfId="119" xr:uid="{00000000-0005-0000-0000-000003000000}"/>
    <cellStyle name="20% - Énfasis5 2 2 2" xfId="145" xr:uid="{00000000-0005-0000-0000-000004000000}"/>
    <cellStyle name="20% - Énfasis5 2 2 3" xfId="155" xr:uid="{00000000-0005-0000-0000-000005000000}"/>
    <cellStyle name="20% - Énfasis5 3" xfId="105" xr:uid="{00000000-0005-0000-0000-000006000000}"/>
    <cellStyle name="20% - Énfasis5 3 2" xfId="122" xr:uid="{00000000-0005-0000-0000-000007000000}"/>
    <cellStyle name="20% - Énfasis5 3 3" xfId="130" xr:uid="{00000000-0005-0000-0000-000008000000}"/>
    <cellStyle name="20% - Énfasis5 3 3 2" xfId="170" xr:uid="{00000000-0005-0000-0000-000009000000}"/>
    <cellStyle name="20% - Énfasis5 3 4" xfId="138" xr:uid="{00000000-0005-0000-0000-00000A000000}"/>
    <cellStyle name="20% - Énfasis5 3 4 2" xfId="147" xr:uid="{00000000-0005-0000-0000-00000B000000}"/>
    <cellStyle name="20% - Énfasis5 3 4 3" xfId="149" xr:uid="{00000000-0005-0000-0000-00000C000000}"/>
    <cellStyle name="20% - Énfasis5 4" xfId="110" xr:uid="{00000000-0005-0000-0000-00000D000000}"/>
    <cellStyle name="20% - Énfasis5 4 2" xfId="159" xr:uid="{00000000-0005-0000-0000-00000E000000}"/>
    <cellStyle name="20% - Énfasis5 5" xfId="117" xr:uid="{00000000-0005-0000-0000-00000F000000}"/>
    <cellStyle name="20% - Énfasis5 6" xfId="127" xr:uid="{00000000-0005-0000-0000-000010000000}"/>
    <cellStyle name="20% - Énfasis5 6 2" xfId="161" xr:uid="{00000000-0005-0000-0000-000011000000}"/>
    <cellStyle name="20% - Énfasis5 6 3" xfId="165" xr:uid="{00000000-0005-0000-0000-000012000000}"/>
    <cellStyle name="20% - Énfasis5 7" xfId="136" xr:uid="{00000000-0005-0000-0000-000013000000}"/>
    <cellStyle name="20% - Énfasis5 7 2" xfId="156" xr:uid="{00000000-0005-0000-0000-000014000000}"/>
    <cellStyle name="20% - Énfasis5 7 3" xfId="160" xr:uid="{00000000-0005-0000-0000-000015000000}"/>
    <cellStyle name="20% - Énfasis5 7 4" xfId="166" xr:uid="{00000000-0005-0000-0000-000016000000}"/>
    <cellStyle name="20% - Énfasis5 7 5" xfId="171" xr:uid="{00000000-0005-0000-0000-000017000000}"/>
    <cellStyle name="20% - Énfasis5 8" xfId="175" xr:uid="{00000000-0005-0000-0000-000018000000}"/>
    <cellStyle name="40% - Énfasis1" xfId="98" builtinId="31"/>
    <cellStyle name="60% - Énfasis1" xfId="143" builtinId="32"/>
    <cellStyle name="Énfasis1" xfId="97" builtinId="29"/>
    <cellStyle name="Hipervínculo" xfId="1" builtinId="8"/>
    <cellStyle name="Millares" xfId="108" builtinId="3"/>
    <cellStyle name="Millares 10" xfId="2" xr:uid="{00000000-0005-0000-0000-00001E000000}"/>
    <cellStyle name="Millares 11" xfId="106" xr:uid="{00000000-0005-0000-0000-00001F000000}"/>
    <cellStyle name="Millares 11 2" xfId="123" xr:uid="{00000000-0005-0000-0000-000020000000}"/>
    <cellStyle name="Millares 11 3" xfId="131" xr:uid="{00000000-0005-0000-0000-000021000000}"/>
    <cellStyle name="Millares 11 4" xfId="139" xr:uid="{00000000-0005-0000-0000-000022000000}"/>
    <cellStyle name="Millares 11 4 2" xfId="150" xr:uid="{00000000-0005-0000-0000-000023000000}"/>
    <cellStyle name="Millares 12" xfId="111" xr:uid="{00000000-0005-0000-0000-000024000000}"/>
    <cellStyle name="Millares 2" xfId="3" xr:uid="{00000000-0005-0000-0000-000025000000}"/>
    <cellStyle name="Millares 2 2" xfId="4" xr:uid="{00000000-0005-0000-0000-000026000000}"/>
    <cellStyle name="Millares 2 2 2" xfId="5" xr:uid="{00000000-0005-0000-0000-000027000000}"/>
    <cellStyle name="Millares 2 3" xfId="6" xr:uid="{00000000-0005-0000-0000-000028000000}"/>
    <cellStyle name="Millares 2 3 2" xfId="7" xr:uid="{00000000-0005-0000-0000-000029000000}"/>
    <cellStyle name="Millares 2 4" xfId="8" xr:uid="{00000000-0005-0000-0000-00002A000000}"/>
    <cellStyle name="Millares 2 5" xfId="9" xr:uid="{00000000-0005-0000-0000-00002B000000}"/>
    <cellStyle name="Millares 2 6" xfId="10" xr:uid="{00000000-0005-0000-0000-00002C000000}"/>
    <cellStyle name="Millares 2 7" xfId="107" xr:uid="{00000000-0005-0000-0000-00002D000000}"/>
    <cellStyle name="Millares 2 7 2" xfId="124" xr:uid="{00000000-0005-0000-0000-00002E000000}"/>
    <cellStyle name="Millares 2 7 3" xfId="132" xr:uid="{00000000-0005-0000-0000-00002F000000}"/>
    <cellStyle name="Millares 2 7 3 2" xfId="172" xr:uid="{00000000-0005-0000-0000-000030000000}"/>
    <cellStyle name="Millares 2 7 4" xfId="140" xr:uid="{00000000-0005-0000-0000-000031000000}"/>
    <cellStyle name="Millares 2 7 4 2" xfId="151" xr:uid="{00000000-0005-0000-0000-000032000000}"/>
    <cellStyle name="Millares 3" xfId="11" xr:uid="{00000000-0005-0000-0000-000033000000}"/>
    <cellStyle name="Millares 3 2" xfId="12" xr:uid="{00000000-0005-0000-0000-000034000000}"/>
    <cellStyle name="Millares 4" xfId="13" xr:uid="{00000000-0005-0000-0000-000035000000}"/>
    <cellStyle name="Millares 4 2" xfId="14" xr:uid="{00000000-0005-0000-0000-000036000000}"/>
    <cellStyle name="Millares 4 3" xfId="15" xr:uid="{00000000-0005-0000-0000-000037000000}"/>
    <cellStyle name="Millares 4 3 2" xfId="16" xr:uid="{00000000-0005-0000-0000-000038000000}"/>
    <cellStyle name="Millares 4 4" xfId="17" xr:uid="{00000000-0005-0000-0000-000039000000}"/>
    <cellStyle name="Millares 4 4 2" xfId="18" xr:uid="{00000000-0005-0000-0000-00003A000000}"/>
    <cellStyle name="Millares 4 5" xfId="19" xr:uid="{00000000-0005-0000-0000-00003B000000}"/>
    <cellStyle name="Millares 5" xfId="20" xr:uid="{00000000-0005-0000-0000-00003C000000}"/>
    <cellStyle name="Millares 5 2" xfId="21" xr:uid="{00000000-0005-0000-0000-00003D000000}"/>
    <cellStyle name="Millares 5 2 2" xfId="22" xr:uid="{00000000-0005-0000-0000-00003E000000}"/>
    <cellStyle name="Millares 5 3" xfId="23" xr:uid="{00000000-0005-0000-0000-00003F000000}"/>
    <cellStyle name="Millares 6" xfId="24" xr:uid="{00000000-0005-0000-0000-000040000000}"/>
    <cellStyle name="Millares 6 2" xfId="25" xr:uid="{00000000-0005-0000-0000-000041000000}"/>
    <cellStyle name="Millares 7" xfId="26" xr:uid="{00000000-0005-0000-0000-000042000000}"/>
    <cellStyle name="Millares 7 2" xfId="27" xr:uid="{00000000-0005-0000-0000-000043000000}"/>
    <cellStyle name="Millares 7 3" xfId="28" xr:uid="{00000000-0005-0000-0000-000044000000}"/>
    <cellStyle name="Millares 7 4" xfId="29" xr:uid="{00000000-0005-0000-0000-000045000000}"/>
    <cellStyle name="Millares 8" xfId="30" xr:uid="{00000000-0005-0000-0000-000046000000}"/>
    <cellStyle name="Millares 8 2" xfId="31" xr:uid="{00000000-0005-0000-0000-000047000000}"/>
    <cellStyle name="Millares 9" xfId="32" xr:uid="{00000000-0005-0000-0000-000048000000}"/>
    <cellStyle name="Millares 9 2" xfId="33" xr:uid="{00000000-0005-0000-0000-000049000000}"/>
    <cellStyle name="Moneda [0] 2" xfId="176" xr:uid="{00000000-0005-0000-0000-00004A000000}"/>
    <cellStyle name="Moneda 2" xfId="34" xr:uid="{00000000-0005-0000-0000-00004B000000}"/>
    <cellStyle name="Moneda 2 2" xfId="35" xr:uid="{00000000-0005-0000-0000-00004C000000}"/>
    <cellStyle name="Moneda 2 3" xfId="36" xr:uid="{00000000-0005-0000-0000-00004D000000}"/>
    <cellStyle name="Moneda 2 4" xfId="125" xr:uid="{00000000-0005-0000-0000-00004E000000}"/>
    <cellStyle name="Moneda 3" xfId="101" xr:uid="{00000000-0005-0000-0000-00004F000000}"/>
    <cellStyle name="Moneda 4" xfId="112" xr:uid="{00000000-0005-0000-0000-000050000000}"/>
    <cellStyle name="Moneda 4 2" xfId="162" xr:uid="{00000000-0005-0000-0000-000051000000}"/>
    <cellStyle name="Moneda 5" xfId="116" xr:uid="{00000000-0005-0000-0000-000052000000}"/>
    <cellStyle name="Moneda 6" xfId="128" xr:uid="{00000000-0005-0000-0000-000053000000}"/>
    <cellStyle name="Moneda 6 2" xfId="167" xr:uid="{00000000-0005-0000-0000-000054000000}"/>
    <cellStyle name="Moneda 7" xfId="133" xr:uid="{00000000-0005-0000-0000-000055000000}"/>
    <cellStyle name="Moneda 8" xfId="135" xr:uid="{00000000-0005-0000-0000-000056000000}"/>
    <cellStyle name="Normal" xfId="0" builtinId="0"/>
    <cellStyle name="Normal 10" xfId="37" xr:uid="{00000000-0005-0000-0000-000058000000}"/>
    <cellStyle name="Normal 11" xfId="38" xr:uid="{00000000-0005-0000-0000-000059000000}"/>
    <cellStyle name="Normal 11 2" xfId="39" xr:uid="{00000000-0005-0000-0000-00005A000000}"/>
    <cellStyle name="Normal 12" xfId="40" xr:uid="{00000000-0005-0000-0000-00005B000000}"/>
    <cellStyle name="Normal 12 2" xfId="41" xr:uid="{00000000-0005-0000-0000-00005C000000}"/>
    <cellStyle name="Normal 13" xfId="42" xr:uid="{00000000-0005-0000-0000-00005D000000}"/>
    <cellStyle name="Normal 13 2" xfId="43" xr:uid="{00000000-0005-0000-0000-00005E000000}"/>
    <cellStyle name="Normal 14" xfId="44" xr:uid="{00000000-0005-0000-0000-00005F000000}"/>
    <cellStyle name="Normal 15" xfId="100" xr:uid="{00000000-0005-0000-0000-000060000000}"/>
    <cellStyle name="Normal 16" xfId="45" xr:uid="{00000000-0005-0000-0000-000061000000}"/>
    <cellStyle name="Normal 17" xfId="102" xr:uid="{00000000-0005-0000-0000-000062000000}"/>
    <cellStyle name="Normal 17 2" xfId="118" xr:uid="{00000000-0005-0000-0000-000063000000}"/>
    <cellStyle name="Normal 17 2 2" xfId="144" xr:uid="{00000000-0005-0000-0000-000064000000}"/>
    <cellStyle name="Normal 17 2 2 2" xfId="152" xr:uid="{00000000-0005-0000-0000-000065000000}"/>
    <cellStyle name="Normal 17 2 3" xfId="154" xr:uid="{00000000-0005-0000-0000-000066000000}"/>
    <cellStyle name="Normal 18" xfId="104" xr:uid="{00000000-0005-0000-0000-000067000000}"/>
    <cellStyle name="Normal 18 2" xfId="121" xr:uid="{00000000-0005-0000-0000-000068000000}"/>
    <cellStyle name="Normal 18 3" xfId="129" xr:uid="{00000000-0005-0000-0000-000069000000}"/>
    <cellStyle name="Normal 18 3 2" xfId="169" xr:uid="{00000000-0005-0000-0000-00006A000000}"/>
    <cellStyle name="Normal 18 4" xfId="137" xr:uid="{00000000-0005-0000-0000-00006B000000}"/>
    <cellStyle name="Normal 18 4 2" xfId="146" xr:uid="{00000000-0005-0000-0000-00006C000000}"/>
    <cellStyle name="Normal 18 4 3" xfId="148" xr:uid="{00000000-0005-0000-0000-00006D000000}"/>
    <cellStyle name="Normal 19" xfId="109" xr:uid="{00000000-0005-0000-0000-00006E000000}"/>
    <cellStyle name="Normal 19 2" xfId="158" xr:uid="{00000000-0005-0000-0000-00006F000000}"/>
    <cellStyle name="Normal 2" xfId="46" xr:uid="{00000000-0005-0000-0000-000070000000}"/>
    <cellStyle name="Normal 2 2" xfId="47" xr:uid="{00000000-0005-0000-0000-000071000000}"/>
    <cellStyle name="Normal 2 3" xfId="48" xr:uid="{00000000-0005-0000-0000-000072000000}"/>
    <cellStyle name="Normal 20" xfId="115" xr:uid="{00000000-0005-0000-0000-000073000000}"/>
    <cellStyle name="Normal 21" xfId="126" xr:uid="{00000000-0005-0000-0000-000074000000}"/>
    <cellStyle name="Normal 21 2" xfId="164" xr:uid="{00000000-0005-0000-0000-000075000000}"/>
    <cellStyle name="Normal 22" xfId="134" xr:uid="{00000000-0005-0000-0000-000076000000}"/>
    <cellStyle name="Normal 22 2" xfId="153" xr:uid="{00000000-0005-0000-0000-000077000000}"/>
    <cellStyle name="Normal 22 3" xfId="157" xr:uid="{00000000-0005-0000-0000-000078000000}"/>
    <cellStyle name="Normal 22 4" xfId="163" xr:uid="{00000000-0005-0000-0000-000079000000}"/>
    <cellStyle name="Normal 22 5" xfId="168" xr:uid="{00000000-0005-0000-0000-00007A000000}"/>
    <cellStyle name="Normal 22 6" xfId="173" xr:uid="{00000000-0005-0000-0000-00007B000000}"/>
    <cellStyle name="Normal 23" xfId="174" xr:uid="{00000000-0005-0000-0000-00007C000000}"/>
    <cellStyle name="Normal 3" xfId="49" xr:uid="{00000000-0005-0000-0000-00007D000000}"/>
    <cellStyle name="Normal 3 2" xfId="50" xr:uid="{00000000-0005-0000-0000-00007E000000}"/>
    <cellStyle name="Normal 3 2 2" xfId="120" xr:uid="{00000000-0005-0000-0000-00007F000000}"/>
    <cellStyle name="Normal 3 3" xfId="51" xr:uid="{00000000-0005-0000-0000-000080000000}"/>
    <cellStyle name="Normal 3 4" xfId="52" xr:uid="{00000000-0005-0000-0000-000081000000}"/>
    <cellStyle name="Normal 3_SNR SEGUIMIENTO_PPTAL_A_octubre_31_2009" xfId="53" xr:uid="{00000000-0005-0000-0000-000082000000}"/>
    <cellStyle name="Normal 4" xfId="54" xr:uid="{00000000-0005-0000-0000-000083000000}"/>
    <cellStyle name="Normal 4 2" xfId="55" xr:uid="{00000000-0005-0000-0000-000084000000}"/>
    <cellStyle name="Normal 4 2 2" xfId="56" xr:uid="{00000000-0005-0000-0000-000085000000}"/>
    <cellStyle name="Normal 4 3" xfId="57" xr:uid="{00000000-0005-0000-0000-000086000000}"/>
    <cellStyle name="Normal 4 3 2" xfId="177" xr:uid="{00000000-0005-0000-0000-000087000000}"/>
    <cellStyle name="Normal 4 4" xfId="113" xr:uid="{00000000-0005-0000-0000-000088000000}"/>
    <cellStyle name="Normal 5" xfId="58" xr:uid="{00000000-0005-0000-0000-000089000000}"/>
    <cellStyle name="Normal 5 2" xfId="59" xr:uid="{00000000-0005-0000-0000-00008A000000}"/>
    <cellStyle name="Normal 5 2 2" xfId="60" xr:uid="{00000000-0005-0000-0000-00008B000000}"/>
    <cellStyle name="Normal 5 3" xfId="61" xr:uid="{00000000-0005-0000-0000-00008C000000}"/>
    <cellStyle name="Normal 5 4" xfId="62" xr:uid="{00000000-0005-0000-0000-00008D000000}"/>
    <cellStyle name="Normal 5 5" xfId="63" xr:uid="{00000000-0005-0000-0000-00008E000000}"/>
    <cellStyle name="Normal 5 5 2" xfId="64" xr:uid="{00000000-0005-0000-0000-00008F000000}"/>
    <cellStyle name="Normal 5 5 3" xfId="65" xr:uid="{00000000-0005-0000-0000-000090000000}"/>
    <cellStyle name="Normal 6" xfId="66" xr:uid="{00000000-0005-0000-0000-000091000000}"/>
    <cellStyle name="Normal 6 2" xfId="67" xr:uid="{00000000-0005-0000-0000-000092000000}"/>
    <cellStyle name="Normal 7" xfId="68" xr:uid="{00000000-0005-0000-0000-000093000000}"/>
    <cellStyle name="Normal 8" xfId="69" xr:uid="{00000000-0005-0000-0000-000094000000}"/>
    <cellStyle name="Normal 9" xfId="70" xr:uid="{00000000-0005-0000-0000-000095000000}"/>
    <cellStyle name="Normal 9 2" xfId="71" xr:uid="{00000000-0005-0000-0000-000096000000}"/>
    <cellStyle name="Normal_PROGRAMACION DE LA INVERSION POR PROYECTO Y ACTIVIDADES1" xfId="114" xr:uid="{00000000-0005-0000-0000-000097000000}"/>
    <cellStyle name="Porcentaje" xfId="141" builtinId="5"/>
    <cellStyle name="Porcentaje 2" xfId="72" xr:uid="{00000000-0005-0000-0000-000099000000}"/>
    <cellStyle name="Porcentaje 2 2" xfId="73" xr:uid="{00000000-0005-0000-0000-00009A000000}"/>
    <cellStyle name="Porcentaje 3" xfId="74" xr:uid="{00000000-0005-0000-0000-00009B000000}"/>
    <cellStyle name="Porcentaje 4" xfId="75" xr:uid="{00000000-0005-0000-0000-00009C000000}"/>
    <cellStyle name="Porcentaje 5" xfId="76" xr:uid="{00000000-0005-0000-0000-00009D000000}"/>
    <cellStyle name="Porcentaje 6" xfId="77" xr:uid="{00000000-0005-0000-0000-00009E000000}"/>
    <cellStyle name="Porcentual 2" xfId="78" xr:uid="{00000000-0005-0000-0000-00009F000000}"/>
    <cellStyle name="Porcentual 2 2" xfId="79" xr:uid="{00000000-0005-0000-0000-0000A0000000}"/>
    <cellStyle name="Porcentual 3" xfId="80" xr:uid="{00000000-0005-0000-0000-0000A1000000}"/>
    <cellStyle name="Porcentual 3 2" xfId="81" xr:uid="{00000000-0005-0000-0000-0000A2000000}"/>
    <cellStyle name="Porcentual 3 3" xfId="82" xr:uid="{00000000-0005-0000-0000-0000A3000000}"/>
    <cellStyle name="Porcentual 3 4" xfId="83" xr:uid="{00000000-0005-0000-0000-0000A4000000}"/>
    <cellStyle name="Porcentual 3 5" xfId="84" xr:uid="{00000000-0005-0000-0000-0000A5000000}"/>
    <cellStyle name="Porcentual 4" xfId="85" xr:uid="{00000000-0005-0000-0000-0000A6000000}"/>
    <cellStyle name="Porcentual 5" xfId="86" xr:uid="{00000000-0005-0000-0000-0000A7000000}"/>
    <cellStyle name="Porcentual 6" xfId="87" xr:uid="{00000000-0005-0000-0000-0000A8000000}"/>
    <cellStyle name="Porcentual 6 2" xfId="88" xr:uid="{00000000-0005-0000-0000-0000A9000000}"/>
    <cellStyle name="Porcentual 7" xfId="89" xr:uid="{00000000-0005-0000-0000-0000AA000000}"/>
    <cellStyle name="Porcentual 7 2" xfId="90" xr:uid="{00000000-0005-0000-0000-0000AB000000}"/>
    <cellStyle name="Porcentual 7 2 2" xfId="91" xr:uid="{00000000-0005-0000-0000-0000AC000000}"/>
    <cellStyle name="Porcentual 7 3" xfId="92" xr:uid="{00000000-0005-0000-0000-0000AD000000}"/>
    <cellStyle name="Porcentual 7 4" xfId="93" xr:uid="{00000000-0005-0000-0000-0000AE000000}"/>
    <cellStyle name="Porcentual 8" xfId="94" xr:uid="{00000000-0005-0000-0000-0000AF000000}"/>
    <cellStyle name="Porcentual 8 2" xfId="95" xr:uid="{00000000-0005-0000-0000-0000B0000000}"/>
    <cellStyle name="Porcentual 9" xfId="96" xr:uid="{00000000-0005-0000-0000-0000B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0.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5.xml"/><Relationship Id="rId42" Type="http://schemas.openxmlformats.org/officeDocument/2006/relationships/styles" Target="styles.xml"/><Relationship Id="rId47"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38" Type="http://schemas.openxmlformats.org/officeDocument/2006/relationships/externalLink" Target="externalLinks/externalLink9.xml"/><Relationship Id="rId46"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externalLink" Target="externalLinks/externalLink8.xml"/><Relationship Id="rId40" Type="http://schemas.openxmlformats.org/officeDocument/2006/relationships/externalLink" Target="externalLinks/externalLink11.xml"/><Relationship Id="rId45"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7.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externalLink" Target="externalLinks/externalLink6.xml"/><Relationship Id="rId43"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11</xdr:col>
      <xdr:colOff>0</xdr:colOff>
      <xdr:row>8</xdr:row>
      <xdr:rowOff>1028700</xdr:rowOff>
    </xdr:from>
    <xdr:to>
      <xdr:col>11</xdr:col>
      <xdr:colOff>0</xdr:colOff>
      <xdr:row>9</xdr:row>
      <xdr:rowOff>0</xdr:rowOff>
    </xdr:to>
    <xdr:sp macro="" textlink="">
      <xdr:nvSpPr>
        <xdr:cNvPr id="2" name="Oval 54">
          <a:extLst>
            <a:ext uri="{FF2B5EF4-FFF2-40B4-BE49-F238E27FC236}">
              <a16:creationId xmlns:a16="http://schemas.microsoft.com/office/drawing/2014/main" id="{00000000-0008-0000-0000-0000B0000000}"/>
            </a:ext>
          </a:extLst>
        </xdr:cNvPr>
        <xdr:cNvSpPr>
          <a:spLocks noChangeArrowheads="1"/>
        </xdr:cNvSpPr>
      </xdr:nvSpPr>
      <xdr:spPr bwMode="auto">
        <a:xfrm>
          <a:off x="9258300" y="1905000"/>
          <a:ext cx="0" cy="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12</a:t>
          </a:r>
        </a:p>
      </xdr:txBody>
    </xdr:sp>
    <xdr:clientData/>
  </xdr:twoCellAnchor>
  <xdr:twoCellAnchor>
    <xdr:from>
      <xdr:col>11</xdr:col>
      <xdr:colOff>0</xdr:colOff>
      <xdr:row>8</xdr:row>
      <xdr:rowOff>1028700</xdr:rowOff>
    </xdr:from>
    <xdr:to>
      <xdr:col>11</xdr:col>
      <xdr:colOff>0</xdr:colOff>
      <xdr:row>9</xdr:row>
      <xdr:rowOff>0</xdr:rowOff>
    </xdr:to>
    <xdr:sp macro="" textlink="">
      <xdr:nvSpPr>
        <xdr:cNvPr id="3" name="Oval 134">
          <a:extLst>
            <a:ext uri="{FF2B5EF4-FFF2-40B4-BE49-F238E27FC236}">
              <a16:creationId xmlns:a16="http://schemas.microsoft.com/office/drawing/2014/main" id="{00000000-0008-0000-0000-0000B1000000}"/>
            </a:ext>
          </a:extLst>
        </xdr:cNvPr>
        <xdr:cNvSpPr>
          <a:spLocks noChangeArrowheads="1"/>
        </xdr:cNvSpPr>
      </xdr:nvSpPr>
      <xdr:spPr bwMode="auto">
        <a:xfrm>
          <a:off x="9258300" y="1905000"/>
          <a:ext cx="0" cy="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12</a:t>
          </a:r>
        </a:p>
      </xdr:txBody>
    </xdr:sp>
    <xdr:clientData/>
  </xdr:twoCellAnchor>
  <xdr:twoCellAnchor>
    <xdr:from>
      <xdr:col>7</xdr:col>
      <xdr:colOff>0</xdr:colOff>
      <xdr:row>9</xdr:row>
      <xdr:rowOff>0</xdr:rowOff>
    </xdr:from>
    <xdr:to>
      <xdr:col>7</xdr:col>
      <xdr:colOff>0</xdr:colOff>
      <xdr:row>9</xdr:row>
      <xdr:rowOff>152400</xdr:rowOff>
    </xdr:to>
    <xdr:sp macro="" textlink="">
      <xdr:nvSpPr>
        <xdr:cNvPr id="4" name="Oval 60">
          <a:extLst>
            <a:ext uri="{FF2B5EF4-FFF2-40B4-BE49-F238E27FC236}">
              <a16:creationId xmlns:a16="http://schemas.microsoft.com/office/drawing/2014/main" id="{00000000-0008-0000-0000-0000B2000000}"/>
            </a:ext>
          </a:extLst>
        </xdr:cNvPr>
        <xdr:cNvSpPr>
          <a:spLocks noChangeArrowheads="1"/>
        </xdr:cNvSpPr>
      </xdr:nvSpPr>
      <xdr:spPr bwMode="auto">
        <a:xfrm>
          <a:off x="6172200" y="190500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17</a:t>
          </a:r>
        </a:p>
        <a:p>
          <a:pPr algn="l" rtl="1">
            <a:defRPr sz="1000"/>
          </a:pPr>
          <a:r>
            <a:rPr lang="es-CO" sz="700" b="0" i="0" strike="noStrike">
              <a:solidFill>
                <a:srgbClr val="000000"/>
              </a:solidFill>
              <a:latin typeface="Arial"/>
              <a:cs typeface="Arial"/>
            </a:rPr>
            <a:t>17</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5" name="Oval 61">
          <a:extLst>
            <a:ext uri="{FF2B5EF4-FFF2-40B4-BE49-F238E27FC236}">
              <a16:creationId xmlns:a16="http://schemas.microsoft.com/office/drawing/2014/main" id="{00000000-0008-0000-0000-0000B3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6" name="Oval 62">
          <a:extLst>
            <a:ext uri="{FF2B5EF4-FFF2-40B4-BE49-F238E27FC236}">
              <a16:creationId xmlns:a16="http://schemas.microsoft.com/office/drawing/2014/main" id="{00000000-0008-0000-0000-0000B4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19</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7" name="Oval 63">
          <a:extLst>
            <a:ext uri="{FF2B5EF4-FFF2-40B4-BE49-F238E27FC236}">
              <a16:creationId xmlns:a16="http://schemas.microsoft.com/office/drawing/2014/main" id="{00000000-0008-0000-0000-0000B5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20</a:t>
          </a:r>
        </a:p>
        <a:p>
          <a:pPr algn="l" rtl="1">
            <a:defRPr sz="1000"/>
          </a:pPr>
          <a:r>
            <a:rPr lang="es-CO" sz="700" b="0" i="0" strike="noStrike">
              <a:solidFill>
                <a:srgbClr val="000000"/>
              </a:solidFill>
              <a:latin typeface="Arial"/>
              <a:cs typeface="Arial"/>
            </a:rPr>
            <a:t>20</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8" name="Oval 65">
          <a:extLst>
            <a:ext uri="{FF2B5EF4-FFF2-40B4-BE49-F238E27FC236}">
              <a16:creationId xmlns:a16="http://schemas.microsoft.com/office/drawing/2014/main" id="{00000000-0008-0000-0000-0000B6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22</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9" name="Oval 66">
          <a:extLst>
            <a:ext uri="{FF2B5EF4-FFF2-40B4-BE49-F238E27FC236}">
              <a16:creationId xmlns:a16="http://schemas.microsoft.com/office/drawing/2014/main" id="{00000000-0008-0000-0000-0000B7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23</a:t>
          </a:r>
        </a:p>
        <a:p>
          <a:pPr algn="l" rtl="1">
            <a:defRPr sz="1000"/>
          </a:pPr>
          <a:r>
            <a:rPr lang="es-CO" sz="700" b="0" i="0" strike="noStrike">
              <a:solidFill>
                <a:srgbClr val="000000"/>
              </a:solidFill>
              <a:latin typeface="Arial"/>
              <a:cs typeface="Arial"/>
            </a:rPr>
            <a:t>23</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10" name="Oval 67">
          <a:extLst>
            <a:ext uri="{FF2B5EF4-FFF2-40B4-BE49-F238E27FC236}">
              <a16:creationId xmlns:a16="http://schemas.microsoft.com/office/drawing/2014/main" id="{00000000-0008-0000-0000-0000B8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24</a:t>
          </a:r>
        </a:p>
      </xdr:txBody>
    </xdr:sp>
    <xdr:clientData/>
  </xdr:twoCellAnchor>
  <xdr:twoCellAnchor>
    <xdr:from>
      <xdr:col>8</xdr:col>
      <xdr:colOff>0</xdr:colOff>
      <xdr:row>9</xdr:row>
      <xdr:rowOff>0</xdr:rowOff>
    </xdr:from>
    <xdr:to>
      <xdr:col>8</xdr:col>
      <xdr:colOff>0</xdr:colOff>
      <xdr:row>9</xdr:row>
      <xdr:rowOff>9525</xdr:rowOff>
    </xdr:to>
    <xdr:sp macro="" textlink="">
      <xdr:nvSpPr>
        <xdr:cNvPr id="11" name="Oval 68">
          <a:extLst>
            <a:ext uri="{FF2B5EF4-FFF2-40B4-BE49-F238E27FC236}">
              <a16:creationId xmlns:a16="http://schemas.microsoft.com/office/drawing/2014/main" id="{00000000-0008-0000-0000-0000B9000000}"/>
            </a:ext>
          </a:extLst>
        </xdr:cNvPr>
        <xdr:cNvSpPr>
          <a:spLocks noChangeArrowheads="1"/>
        </xdr:cNvSpPr>
      </xdr:nvSpPr>
      <xdr:spPr bwMode="auto">
        <a:xfrm>
          <a:off x="6943725" y="190500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1">
            <a:defRPr sz="1000"/>
          </a:pPr>
          <a:r>
            <a:rPr lang="es-CO" sz="700" b="0" i="0" strike="noStrike">
              <a:solidFill>
                <a:srgbClr val="000000"/>
              </a:solidFill>
              <a:latin typeface="Arial"/>
              <a:cs typeface="Arial"/>
            </a:rPr>
            <a:t>2525</a:t>
          </a:r>
        </a:p>
        <a:p>
          <a:pPr algn="dist" rtl="1">
            <a:defRPr sz="1000"/>
          </a:pPr>
          <a:r>
            <a:rPr lang="es-CO" sz="700" b="0" i="0" strike="noStrike">
              <a:solidFill>
                <a:srgbClr val="000000"/>
              </a:solidFill>
              <a:latin typeface="Arial"/>
              <a:cs typeface="Arial"/>
            </a:rPr>
            <a:t>85</a:t>
          </a:r>
        </a:p>
      </xdr:txBody>
    </xdr:sp>
    <xdr:clientData/>
  </xdr:twoCellAnchor>
  <xdr:twoCellAnchor>
    <xdr:from>
      <xdr:col>7</xdr:col>
      <xdr:colOff>0</xdr:colOff>
      <xdr:row>9</xdr:row>
      <xdr:rowOff>0</xdr:rowOff>
    </xdr:from>
    <xdr:to>
      <xdr:col>7</xdr:col>
      <xdr:colOff>0</xdr:colOff>
      <xdr:row>9</xdr:row>
      <xdr:rowOff>152400</xdr:rowOff>
    </xdr:to>
    <xdr:sp macro="" textlink="">
      <xdr:nvSpPr>
        <xdr:cNvPr id="12" name="Oval 55">
          <a:extLst>
            <a:ext uri="{FF2B5EF4-FFF2-40B4-BE49-F238E27FC236}">
              <a16:creationId xmlns:a16="http://schemas.microsoft.com/office/drawing/2014/main" id="{00000000-0008-0000-0000-0000BA000000}"/>
            </a:ext>
          </a:extLst>
        </xdr:cNvPr>
        <xdr:cNvSpPr>
          <a:spLocks noChangeArrowheads="1"/>
        </xdr:cNvSpPr>
      </xdr:nvSpPr>
      <xdr:spPr bwMode="auto">
        <a:xfrm>
          <a:off x="6172200" y="190500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17</a:t>
          </a:r>
        </a:p>
        <a:p>
          <a:pPr algn="l" rtl="0">
            <a:defRPr sz="1000"/>
          </a:pPr>
          <a:r>
            <a:rPr lang="es-CO" sz="700" b="0" i="0" strike="noStrike">
              <a:solidFill>
                <a:srgbClr val="000000"/>
              </a:solidFill>
              <a:latin typeface="Arial"/>
              <a:cs typeface="Arial"/>
            </a:rPr>
            <a:t>17</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13" name="Oval 56">
          <a:extLst>
            <a:ext uri="{FF2B5EF4-FFF2-40B4-BE49-F238E27FC236}">
              <a16:creationId xmlns:a16="http://schemas.microsoft.com/office/drawing/2014/main" id="{00000000-0008-0000-0000-0000BB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18</a:t>
          </a:r>
        </a:p>
        <a:p>
          <a:pPr algn="l" rtl="0">
            <a:lnSpc>
              <a:spcPts val="700"/>
            </a:lnSpc>
            <a:defRPr sz="1000"/>
          </a:pPr>
          <a:r>
            <a:rPr lang="es-CO" sz="700" b="0" i="0" strike="noStrike">
              <a:solidFill>
                <a:srgbClr val="000000"/>
              </a:solidFill>
              <a:latin typeface="Arial"/>
              <a:cs typeface="Arial"/>
            </a:rPr>
            <a:t>18</a:t>
          </a:r>
        </a:p>
        <a:p>
          <a:pPr algn="l" rtl="0">
            <a:lnSpc>
              <a:spcPts val="700"/>
            </a:lnSpc>
            <a:defRPr sz="1000"/>
          </a:pPr>
          <a:r>
            <a:rPr lang="es-CO" sz="700" b="0" i="0" strike="noStrike">
              <a:solidFill>
                <a:srgbClr val="000000"/>
              </a:solidFill>
              <a:latin typeface="Arial"/>
              <a:cs typeface="Arial"/>
            </a:rPr>
            <a:t>18</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14" name="Oval 57">
          <a:extLst>
            <a:ext uri="{FF2B5EF4-FFF2-40B4-BE49-F238E27FC236}">
              <a16:creationId xmlns:a16="http://schemas.microsoft.com/office/drawing/2014/main" id="{00000000-0008-0000-0000-0000BC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19</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15" name="Oval 58">
          <a:extLst>
            <a:ext uri="{FF2B5EF4-FFF2-40B4-BE49-F238E27FC236}">
              <a16:creationId xmlns:a16="http://schemas.microsoft.com/office/drawing/2014/main" id="{00000000-0008-0000-0000-0000BD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20</a:t>
          </a:r>
        </a:p>
        <a:p>
          <a:pPr algn="l" rtl="0">
            <a:defRPr sz="1000"/>
          </a:pPr>
          <a:r>
            <a:rPr lang="es-CO" sz="700" b="0" i="0" strike="noStrike">
              <a:solidFill>
                <a:srgbClr val="000000"/>
              </a:solidFill>
              <a:latin typeface="Arial"/>
              <a:cs typeface="Arial"/>
            </a:rPr>
            <a:t>20</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16" name="Oval 60">
          <a:extLst>
            <a:ext uri="{FF2B5EF4-FFF2-40B4-BE49-F238E27FC236}">
              <a16:creationId xmlns:a16="http://schemas.microsoft.com/office/drawing/2014/main" id="{00000000-0008-0000-0000-0000BE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22</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17" name="Oval 61">
          <a:extLst>
            <a:ext uri="{FF2B5EF4-FFF2-40B4-BE49-F238E27FC236}">
              <a16:creationId xmlns:a16="http://schemas.microsoft.com/office/drawing/2014/main" id="{00000000-0008-0000-0000-0000BF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23</a:t>
          </a:r>
        </a:p>
        <a:p>
          <a:pPr algn="l" rtl="0">
            <a:defRPr sz="1000"/>
          </a:pPr>
          <a:r>
            <a:rPr lang="es-CO" sz="700" b="0" i="0" strike="noStrike">
              <a:solidFill>
                <a:srgbClr val="000000"/>
              </a:solidFill>
              <a:latin typeface="Arial"/>
              <a:cs typeface="Arial"/>
            </a:rPr>
            <a:t>23</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18" name="Oval 62">
          <a:extLst>
            <a:ext uri="{FF2B5EF4-FFF2-40B4-BE49-F238E27FC236}">
              <a16:creationId xmlns:a16="http://schemas.microsoft.com/office/drawing/2014/main" id="{00000000-0008-0000-0000-0000C0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24</a:t>
          </a:r>
        </a:p>
      </xdr:txBody>
    </xdr:sp>
    <xdr:clientData/>
  </xdr:twoCellAnchor>
  <xdr:twoCellAnchor>
    <xdr:from>
      <xdr:col>8</xdr:col>
      <xdr:colOff>0</xdr:colOff>
      <xdr:row>9</xdr:row>
      <xdr:rowOff>0</xdr:rowOff>
    </xdr:from>
    <xdr:to>
      <xdr:col>8</xdr:col>
      <xdr:colOff>0</xdr:colOff>
      <xdr:row>9</xdr:row>
      <xdr:rowOff>9525</xdr:rowOff>
    </xdr:to>
    <xdr:sp macro="" textlink="">
      <xdr:nvSpPr>
        <xdr:cNvPr id="19" name="Oval 63">
          <a:extLst>
            <a:ext uri="{FF2B5EF4-FFF2-40B4-BE49-F238E27FC236}">
              <a16:creationId xmlns:a16="http://schemas.microsoft.com/office/drawing/2014/main" id="{00000000-0008-0000-0000-0000C1000000}"/>
            </a:ext>
          </a:extLst>
        </xdr:cNvPr>
        <xdr:cNvSpPr>
          <a:spLocks noChangeArrowheads="1"/>
        </xdr:cNvSpPr>
      </xdr:nvSpPr>
      <xdr:spPr bwMode="auto">
        <a:xfrm>
          <a:off x="6943725" y="190500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0">
            <a:defRPr sz="1000"/>
          </a:pPr>
          <a:r>
            <a:rPr lang="es-CO" sz="700" b="0" i="0" strike="noStrike">
              <a:solidFill>
                <a:srgbClr val="000000"/>
              </a:solidFill>
              <a:latin typeface="Arial"/>
              <a:cs typeface="Arial"/>
            </a:rPr>
            <a:t>2525</a:t>
          </a:r>
        </a:p>
        <a:p>
          <a:pPr algn="dist" rtl="0">
            <a:defRPr sz="1000"/>
          </a:pPr>
          <a:r>
            <a:rPr lang="es-CO" sz="700" b="0" i="0" strike="noStrike">
              <a:solidFill>
                <a:srgbClr val="000000"/>
              </a:solidFill>
              <a:latin typeface="Arial"/>
              <a:cs typeface="Arial"/>
            </a:rPr>
            <a:t>85</a:t>
          </a:r>
        </a:p>
      </xdr:txBody>
    </xdr:sp>
    <xdr:clientData/>
  </xdr:twoCellAnchor>
  <xdr:twoCellAnchor>
    <xdr:from>
      <xdr:col>7</xdr:col>
      <xdr:colOff>0</xdr:colOff>
      <xdr:row>9</xdr:row>
      <xdr:rowOff>0</xdr:rowOff>
    </xdr:from>
    <xdr:to>
      <xdr:col>7</xdr:col>
      <xdr:colOff>0</xdr:colOff>
      <xdr:row>9</xdr:row>
      <xdr:rowOff>152400</xdr:rowOff>
    </xdr:to>
    <xdr:sp macro="" textlink="">
      <xdr:nvSpPr>
        <xdr:cNvPr id="20" name="Oval 135">
          <a:extLst>
            <a:ext uri="{FF2B5EF4-FFF2-40B4-BE49-F238E27FC236}">
              <a16:creationId xmlns:a16="http://schemas.microsoft.com/office/drawing/2014/main" id="{00000000-0008-0000-0000-0000C2000000}"/>
            </a:ext>
          </a:extLst>
        </xdr:cNvPr>
        <xdr:cNvSpPr>
          <a:spLocks noChangeArrowheads="1"/>
        </xdr:cNvSpPr>
      </xdr:nvSpPr>
      <xdr:spPr bwMode="auto">
        <a:xfrm>
          <a:off x="6172200" y="190500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17</a:t>
          </a:r>
        </a:p>
        <a:p>
          <a:pPr algn="l" rtl="0">
            <a:defRPr sz="1000"/>
          </a:pPr>
          <a:r>
            <a:rPr lang="es-CO" sz="700" b="0" i="0" strike="noStrike">
              <a:solidFill>
                <a:srgbClr val="000000"/>
              </a:solidFill>
              <a:latin typeface="Arial"/>
              <a:cs typeface="Arial"/>
            </a:rPr>
            <a:t>17</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21" name="Oval 136">
          <a:extLst>
            <a:ext uri="{FF2B5EF4-FFF2-40B4-BE49-F238E27FC236}">
              <a16:creationId xmlns:a16="http://schemas.microsoft.com/office/drawing/2014/main" id="{00000000-0008-0000-0000-0000C3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18</a:t>
          </a:r>
        </a:p>
        <a:p>
          <a:pPr algn="l" rtl="0">
            <a:lnSpc>
              <a:spcPts val="700"/>
            </a:lnSpc>
            <a:defRPr sz="1000"/>
          </a:pPr>
          <a:r>
            <a:rPr lang="es-CO" sz="700" b="0" i="0" strike="noStrike">
              <a:solidFill>
                <a:srgbClr val="000000"/>
              </a:solidFill>
              <a:latin typeface="Arial"/>
              <a:cs typeface="Arial"/>
            </a:rPr>
            <a:t>18</a:t>
          </a:r>
        </a:p>
        <a:p>
          <a:pPr algn="l" rtl="0">
            <a:lnSpc>
              <a:spcPts val="700"/>
            </a:lnSpc>
            <a:defRPr sz="1000"/>
          </a:pPr>
          <a:r>
            <a:rPr lang="es-CO" sz="700" b="0" i="0" strike="noStrike">
              <a:solidFill>
                <a:srgbClr val="000000"/>
              </a:solidFill>
              <a:latin typeface="Arial"/>
              <a:cs typeface="Arial"/>
            </a:rPr>
            <a:t>18</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22" name="Oval 137">
          <a:extLst>
            <a:ext uri="{FF2B5EF4-FFF2-40B4-BE49-F238E27FC236}">
              <a16:creationId xmlns:a16="http://schemas.microsoft.com/office/drawing/2014/main" id="{00000000-0008-0000-0000-0000C4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19</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23" name="Oval 138">
          <a:extLst>
            <a:ext uri="{FF2B5EF4-FFF2-40B4-BE49-F238E27FC236}">
              <a16:creationId xmlns:a16="http://schemas.microsoft.com/office/drawing/2014/main" id="{00000000-0008-0000-0000-0000C5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20</a:t>
          </a:r>
        </a:p>
        <a:p>
          <a:pPr algn="l" rtl="0">
            <a:defRPr sz="1000"/>
          </a:pPr>
          <a:r>
            <a:rPr lang="es-CO" sz="700" b="0" i="0" strike="noStrike">
              <a:solidFill>
                <a:srgbClr val="000000"/>
              </a:solidFill>
              <a:latin typeface="Arial"/>
              <a:cs typeface="Arial"/>
            </a:rPr>
            <a:t>20</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24" name="Oval 140">
          <a:extLst>
            <a:ext uri="{FF2B5EF4-FFF2-40B4-BE49-F238E27FC236}">
              <a16:creationId xmlns:a16="http://schemas.microsoft.com/office/drawing/2014/main" id="{00000000-0008-0000-0000-0000C6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22</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25" name="Oval 141">
          <a:extLst>
            <a:ext uri="{FF2B5EF4-FFF2-40B4-BE49-F238E27FC236}">
              <a16:creationId xmlns:a16="http://schemas.microsoft.com/office/drawing/2014/main" id="{00000000-0008-0000-0000-0000C7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23</a:t>
          </a:r>
        </a:p>
        <a:p>
          <a:pPr algn="l" rtl="0">
            <a:defRPr sz="1000"/>
          </a:pPr>
          <a:r>
            <a:rPr lang="es-CO" sz="700" b="0" i="0" strike="noStrike">
              <a:solidFill>
                <a:srgbClr val="000000"/>
              </a:solidFill>
              <a:latin typeface="Arial"/>
              <a:cs typeface="Arial"/>
            </a:rPr>
            <a:t>23</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26" name="Oval 142">
          <a:extLst>
            <a:ext uri="{FF2B5EF4-FFF2-40B4-BE49-F238E27FC236}">
              <a16:creationId xmlns:a16="http://schemas.microsoft.com/office/drawing/2014/main" id="{00000000-0008-0000-0000-0000C8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24</a:t>
          </a:r>
        </a:p>
      </xdr:txBody>
    </xdr:sp>
    <xdr:clientData/>
  </xdr:twoCellAnchor>
  <xdr:twoCellAnchor>
    <xdr:from>
      <xdr:col>8</xdr:col>
      <xdr:colOff>0</xdr:colOff>
      <xdr:row>9</xdr:row>
      <xdr:rowOff>0</xdr:rowOff>
    </xdr:from>
    <xdr:to>
      <xdr:col>8</xdr:col>
      <xdr:colOff>0</xdr:colOff>
      <xdr:row>9</xdr:row>
      <xdr:rowOff>9525</xdr:rowOff>
    </xdr:to>
    <xdr:sp macro="" textlink="">
      <xdr:nvSpPr>
        <xdr:cNvPr id="27" name="Oval 143">
          <a:extLst>
            <a:ext uri="{FF2B5EF4-FFF2-40B4-BE49-F238E27FC236}">
              <a16:creationId xmlns:a16="http://schemas.microsoft.com/office/drawing/2014/main" id="{00000000-0008-0000-0000-0000C9000000}"/>
            </a:ext>
          </a:extLst>
        </xdr:cNvPr>
        <xdr:cNvSpPr>
          <a:spLocks noChangeArrowheads="1"/>
        </xdr:cNvSpPr>
      </xdr:nvSpPr>
      <xdr:spPr bwMode="auto">
        <a:xfrm>
          <a:off x="6943725" y="190500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0">
            <a:defRPr sz="1000"/>
          </a:pPr>
          <a:r>
            <a:rPr lang="es-CO" sz="700" b="0" i="0" strike="noStrike">
              <a:solidFill>
                <a:srgbClr val="000000"/>
              </a:solidFill>
              <a:latin typeface="Arial"/>
              <a:cs typeface="Arial"/>
            </a:rPr>
            <a:t>2525</a:t>
          </a:r>
        </a:p>
        <a:p>
          <a:pPr algn="dist" rtl="0">
            <a:defRPr sz="1000"/>
          </a:pPr>
          <a:r>
            <a:rPr lang="es-CO" sz="700" b="0" i="0" strike="noStrike">
              <a:solidFill>
                <a:srgbClr val="000000"/>
              </a:solidFill>
              <a:latin typeface="Arial"/>
              <a:cs typeface="Arial"/>
            </a:rPr>
            <a:t>85</a:t>
          </a:r>
        </a:p>
      </xdr:txBody>
    </xdr:sp>
    <xdr:clientData/>
  </xdr:twoCellAnchor>
  <xdr:twoCellAnchor>
    <xdr:from>
      <xdr:col>7</xdr:col>
      <xdr:colOff>0</xdr:colOff>
      <xdr:row>9</xdr:row>
      <xdr:rowOff>0</xdr:rowOff>
    </xdr:from>
    <xdr:to>
      <xdr:col>7</xdr:col>
      <xdr:colOff>0</xdr:colOff>
      <xdr:row>9</xdr:row>
      <xdr:rowOff>152400</xdr:rowOff>
    </xdr:to>
    <xdr:sp macro="" textlink="">
      <xdr:nvSpPr>
        <xdr:cNvPr id="28" name="Oval 55">
          <a:extLst>
            <a:ext uri="{FF2B5EF4-FFF2-40B4-BE49-F238E27FC236}">
              <a16:creationId xmlns:a16="http://schemas.microsoft.com/office/drawing/2014/main" id="{00000000-0008-0000-0000-0000CA000000}"/>
            </a:ext>
          </a:extLst>
        </xdr:cNvPr>
        <xdr:cNvSpPr>
          <a:spLocks noChangeArrowheads="1"/>
        </xdr:cNvSpPr>
      </xdr:nvSpPr>
      <xdr:spPr bwMode="auto">
        <a:xfrm>
          <a:off x="6172200" y="190500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17</a:t>
          </a:r>
        </a:p>
        <a:p>
          <a:pPr algn="l" rtl="1">
            <a:defRPr sz="1000"/>
          </a:pPr>
          <a:r>
            <a:rPr lang="es-CO" sz="700" b="0" i="0" strike="noStrike">
              <a:solidFill>
                <a:srgbClr val="000000"/>
              </a:solidFill>
              <a:latin typeface="Arial"/>
              <a:cs typeface="Arial"/>
            </a:rPr>
            <a:t>17</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29" name="Oval 56">
          <a:extLst>
            <a:ext uri="{FF2B5EF4-FFF2-40B4-BE49-F238E27FC236}">
              <a16:creationId xmlns:a16="http://schemas.microsoft.com/office/drawing/2014/main" id="{00000000-0008-0000-0000-0000CB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30" name="Oval 57">
          <a:extLst>
            <a:ext uri="{FF2B5EF4-FFF2-40B4-BE49-F238E27FC236}">
              <a16:creationId xmlns:a16="http://schemas.microsoft.com/office/drawing/2014/main" id="{00000000-0008-0000-0000-0000CC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19</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31" name="Oval 58">
          <a:extLst>
            <a:ext uri="{FF2B5EF4-FFF2-40B4-BE49-F238E27FC236}">
              <a16:creationId xmlns:a16="http://schemas.microsoft.com/office/drawing/2014/main" id="{00000000-0008-0000-0000-0000CD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20</a:t>
          </a:r>
        </a:p>
        <a:p>
          <a:pPr algn="l" rtl="1">
            <a:defRPr sz="1000"/>
          </a:pPr>
          <a:r>
            <a:rPr lang="es-CO" sz="700" b="0" i="0" strike="noStrike">
              <a:solidFill>
                <a:srgbClr val="000000"/>
              </a:solidFill>
              <a:latin typeface="Arial"/>
              <a:cs typeface="Arial"/>
            </a:rPr>
            <a:t>20</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32" name="Oval 60">
          <a:extLst>
            <a:ext uri="{FF2B5EF4-FFF2-40B4-BE49-F238E27FC236}">
              <a16:creationId xmlns:a16="http://schemas.microsoft.com/office/drawing/2014/main" id="{00000000-0008-0000-0000-0000CE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22</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33" name="Oval 61">
          <a:extLst>
            <a:ext uri="{FF2B5EF4-FFF2-40B4-BE49-F238E27FC236}">
              <a16:creationId xmlns:a16="http://schemas.microsoft.com/office/drawing/2014/main" id="{00000000-0008-0000-0000-0000CF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23</a:t>
          </a:r>
        </a:p>
        <a:p>
          <a:pPr algn="l" rtl="1">
            <a:defRPr sz="1000"/>
          </a:pPr>
          <a:r>
            <a:rPr lang="es-CO" sz="700" b="0" i="0" strike="noStrike">
              <a:solidFill>
                <a:srgbClr val="000000"/>
              </a:solidFill>
              <a:latin typeface="Arial"/>
              <a:cs typeface="Arial"/>
            </a:rPr>
            <a:t>23</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34" name="Oval 62">
          <a:extLst>
            <a:ext uri="{FF2B5EF4-FFF2-40B4-BE49-F238E27FC236}">
              <a16:creationId xmlns:a16="http://schemas.microsoft.com/office/drawing/2014/main" id="{00000000-0008-0000-0000-0000D0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24</a:t>
          </a:r>
        </a:p>
      </xdr:txBody>
    </xdr:sp>
    <xdr:clientData/>
  </xdr:twoCellAnchor>
  <xdr:twoCellAnchor>
    <xdr:from>
      <xdr:col>8</xdr:col>
      <xdr:colOff>0</xdr:colOff>
      <xdr:row>9</xdr:row>
      <xdr:rowOff>0</xdr:rowOff>
    </xdr:from>
    <xdr:to>
      <xdr:col>8</xdr:col>
      <xdr:colOff>0</xdr:colOff>
      <xdr:row>9</xdr:row>
      <xdr:rowOff>9525</xdr:rowOff>
    </xdr:to>
    <xdr:sp macro="" textlink="">
      <xdr:nvSpPr>
        <xdr:cNvPr id="35" name="Oval 63">
          <a:extLst>
            <a:ext uri="{FF2B5EF4-FFF2-40B4-BE49-F238E27FC236}">
              <a16:creationId xmlns:a16="http://schemas.microsoft.com/office/drawing/2014/main" id="{00000000-0008-0000-0000-0000D1000000}"/>
            </a:ext>
          </a:extLst>
        </xdr:cNvPr>
        <xdr:cNvSpPr>
          <a:spLocks noChangeArrowheads="1"/>
        </xdr:cNvSpPr>
      </xdr:nvSpPr>
      <xdr:spPr bwMode="auto">
        <a:xfrm>
          <a:off x="6943725" y="190500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1">
            <a:defRPr sz="1000"/>
          </a:pPr>
          <a:r>
            <a:rPr lang="es-CO" sz="700" b="0" i="0" strike="noStrike">
              <a:solidFill>
                <a:srgbClr val="000000"/>
              </a:solidFill>
              <a:latin typeface="Arial"/>
              <a:cs typeface="Arial"/>
            </a:rPr>
            <a:t>2525</a:t>
          </a:r>
        </a:p>
        <a:p>
          <a:pPr algn="dist" rtl="1">
            <a:defRPr sz="1000"/>
          </a:pPr>
          <a:r>
            <a:rPr lang="es-CO" sz="700" b="0" i="0" strike="noStrike">
              <a:solidFill>
                <a:srgbClr val="000000"/>
              </a:solidFill>
              <a:latin typeface="Arial"/>
              <a:cs typeface="Arial"/>
            </a:rPr>
            <a:t>85</a:t>
          </a:r>
        </a:p>
      </xdr:txBody>
    </xdr:sp>
    <xdr:clientData/>
  </xdr:twoCellAnchor>
  <xdr:twoCellAnchor>
    <xdr:from>
      <xdr:col>7</xdr:col>
      <xdr:colOff>0</xdr:colOff>
      <xdr:row>9</xdr:row>
      <xdr:rowOff>0</xdr:rowOff>
    </xdr:from>
    <xdr:to>
      <xdr:col>7</xdr:col>
      <xdr:colOff>0</xdr:colOff>
      <xdr:row>9</xdr:row>
      <xdr:rowOff>152400</xdr:rowOff>
    </xdr:to>
    <xdr:sp macro="" textlink="">
      <xdr:nvSpPr>
        <xdr:cNvPr id="36" name="Oval 135">
          <a:extLst>
            <a:ext uri="{FF2B5EF4-FFF2-40B4-BE49-F238E27FC236}">
              <a16:creationId xmlns:a16="http://schemas.microsoft.com/office/drawing/2014/main" id="{00000000-0008-0000-0000-0000D2000000}"/>
            </a:ext>
          </a:extLst>
        </xdr:cNvPr>
        <xdr:cNvSpPr>
          <a:spLocks noChangeArrowheads="1"/>
        </xdr:cNvSpPr>
      </xdr:nvSpPr>
      <xdr:spPr bwMode="auto">
        <a:xfrm>
          <a:off x="6172200" y="190500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17</a:t>
          </a:r>
        </a:p>
        <a:p>
          <a:pPr algn="l" rtl="1">
            <a:defRPr sz="1000"/>
          </a:pPr>
          <a:r>
            <a:rPr lang="es-CO" sz="700" b="0" i="0" strike="noStrike">
              <a:solidFill>
                <a:srgbClr val="000000"/>
              </a:solidFill>
              <a:latin typeface="Arial"/>
              <a:cs typeface="Arial"/>
            </a:rPr>
            <a:t>17</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37" name="Oval 136">
          <a:extLst>
            <a:ext uri="{FF2B5EF4-FFF2-40B4-BE49-F238E27FC236}">
              <a16:creationId xmlns:a16="http://schemas.microsoft.com/office/drawing/2014/main" id="{00000000-0008-0000-0000-0000D3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38" name="Oval 137">
          <a:extLst>
            <a:ext uri="{FF2B5EF4-FFF2-40B4-BE49-F238E27FC236}">
              <a16:creationId xmlns:a16="http://schemas.microsoft.com/office/drawing/2014/main" id="{00000000-0008-0000-0000-0000D4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19</a:t>
          </a:r>
        </a:p>
      </xdr:txBody>
    </xdr:sp>
    <xdr:clientData/>
  </xdr:twoCellAnchor>
  <xdr:twoCellAnchor>
    <xdr:from>
      <xdr:col>7</xdr:col>
      <xdr:colOff>0</xdr:colOff>
      <xdr:row>9</xdr:row>
      <xdr:rowOff>0</xdr:rowOff>
    </xdr:from>
    <xdr:to>
      <xdr:col>7</xdr:col>
      <xdr:colOff>0</xdr:colOff>
      <xdr:row>9</xdr:row>
      <xdr:rowOff>142875</xdr:rowOff>
    </xdr:to>
    <xdr:sp macro="" textlink="">
      <xdr:nvSpPr>
        <xdr:cNvPr id="39" name="Oval 138">
          <a:extLst>
            <a:ext uri="{FF2B5EF4-FFF2-40B4-BE49-F238E27FC236}">
              <a16:creationId xmlns:a16="http://schemas.microsoft.com/office/drawing/2014/main" id="{00000000-0008-0000-0000-0000D5000000}"/>
            </a:ext>
          </a:extLst>
        </xdr:cNvPr>
        <xdr:cNvSpPr>
          <a:spLocks noChangeArrowheads="1"/>
        </xdr:cNvSpPr>
      </xdr:nvSpPr>
      <xdr:spPr bwMode="auto">
        <a:xfrm>
          <a:off x="6172200"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20</a:t>
          </a:r>
        </a:p>
        <a:p>
          <a:pPr algn="l" rtl="1">
            <a:defRPr sz="1000"/>
          </a:pPr>
          <a:r>
            <a:rPr lang="es-CO" sz="700" b="0" i="0" strike="noStrike">
              <a:solidFill>
                <a:srgbClr val="000000"/>
              </a:solidFill>
              <a:latin typeface="Arial"/>
              <a:cs typeface="Arial"/>
            </a:rPr>
            <a:t>20</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40" name="Oval 140">
          <a:extLst>
            <a:ext uri="{FF2B5EF4-FFF2-40B4-BE49-F238E27FC236}">
              <a16:creationId xmlns:a16="http://schemas.microsoft.com/office/drawing/2014/main" id="{00000000-0008-0000-0000-0000D6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22</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41" name="Oval 141">
          <a:extLst>
            <a:ext uri="{FF2B5EF4-FFF2-40B4-BE49-F238E27FC236}">
              <a16:creationId xmlns:a16="http://schemas.microsoft.com/office/drawing/2014/main" id="{00000000-0008-0000-0000-0000D7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23</a:t>
          </a:r>
        </a:p>
        <a:p>
          <a:pPr algn="l" rtl="1">
            <a:defRPr sz="1000"/>
          </a:pPr>
          <a:r>
            <a:rPr lang="es-CO" sz="700" b="0" i="0" strike="noStrike">
              <a:solidFill>
                <a:srgbClr val="000000"/>
              </a:solidFill>
              <a:latin typeface="Arial"/>
              <a:cs typeface="Arial"/>
            </a:rPr>
            <a:t>23</a:t>
          </a:r>
        </a:p>
      </xdr:txBody>
    </xdr:sp>
    <xdr:clientData/>
  </xdr:twoCellAnchor>
  <xdr:twoCellAnchor>
    <xdr:from>
      <xdr:col>8</xdr:col>
      <xdr:colOff>0</xdr:colOff>
      <xdr:row>9</xdr:row>
      <xdr:rowOff>0</xdr:rowOff>
    </xdr:from>
    <xdr:to>
      <xdr:col>8</xdr:col>
      <xdr:colOff>0</xdr:colOff>
      <xdr:row>9</xdr:row>
      <xdr:rowOff>142875</xdr:rowOff>
    </xdr:to>
    <xdr:sp macro="" textlink="">
      <xdr:nvSpPr>
        <xdr:cNvPr id="42" name="Oval 142">
          <a:extLst>
            <a:ext uri="{FF2B5EF4-FFF2-40B4-BE49-F238E27FC236}">
              <a16:creationId xmlns:a16="http://schemas.microsoft.com/office/drawing/2014/main" id="{00000000-0008-0000-0000-0000D8000000}"/>
            </a:ext>
          </a:extLst>
        </xdr:cNvPr>
        <xdr:cNvSpPr>
          <a:spLocks noChangeArrowheads="1"/>
        </xdr:cNvSpPr>
      </xdr:nvSpPr>
      <xdr:spPr bwMode="auto">
        <a:xfrm>
          <a:off x="6943725" y="190500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24</a:t>
          </a:r>
        </a:p>
      </xdr:txBody>
    </xdr:sp>
    <xdr:clientData/>
  </xdr:twoCellAnchor>
  <xdr:twoCellAnchor>
    <xdr:from>
      <xdr:col>8</xdr:col>
      <xdr:colOff>0</xdr:colOff>
      <xdr:row>9</xdr:row>
      <xdr:rowOff>0</xdr:rowOff>
    </xdr:from>
    <xdr:to>
      <xdr:col>8</xdr:col>
      <xdr:colOff>0</xdr:colOff>
      <xdr:row>9</xdr:row>
      <xdr:rowOff>9525</xdr:rowOff>
    </xdr:to>
    <xdr:sp macro="" textlink="">
      <xdr:nvSpPr>
        <xdr:cNvPr id="43" name="Oval 143">
          <a:extLst>
            <a:ext uri="{FF2B5EF4-FFF2-40B4-BE49-F238E27FC236}">
              <a16:creationId xmlns:a16="http://schemas.microsoft.com/office/drawing/2014/main" id="{00000000-0008-0000-0000-0000D9000000}"/>
            </a:ext>
          </a:extLst>
        </xdr:cNvPr>
        <xdr:cNvSpPr>
          <a:spLocks noChangeArrowheads="1"/>
        </xdr:cNvSpPr>
      </xdr:nvSpPr>
      <xdr:spPr bwMode="auto">
        <a:xfrm>
          <a:off x="6943725" y="190500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1">
            <a:defRPr sz="1000"/>
          </a:pPr>
          <a:r>
            <a:rPr lang="es-CO" sz="700" b="0" i="0" strike="noStrike">
              <a:solidFill>
                <a:srgbClr val="000000"/>
              </a:solidFill>
              <a:latin typeface="Arial"/>
              <a:cs typeface="Arial"/>
            </a:rPr>
            <a:t>2525</a:t>
          </a:r>
        </a:p>
        <a:p>
          <a:pPr algn="dist" rtl="1">
            <a:defRPr sz="1000"/>
          </a:pPr>
          <a:r>
            <a:rPr lang="es-CO" sz="700" b="0" i="0" strike="noStrike">
              <a:solidFill>
                <a:srgbClr val="000000"/>
              </a:solidFill>
              <a:latin typeface="Arial"/>
              <a:cs typeface="Arial"/>
            </a:rPr>
            <a:t>85</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0</xdr:colOff>
      <xdr:row>9</xdr:row>
      <xdr:rowOff>1028700</xdr:rowOff>
    </xdr:from>
    <xdr:to>
      <xdr:col>12</xdr:col>
      <xdr:colOff>0</xdr:colOff>
      <xdr:row>10</xdr:row>
      <xdr:rowOff>0</xdr:rowOff>
    </xdr:to>
    <xdr:sp macro="" textlink="">
      <xdr:nvSpPr>
        <xdr:cNvPr id="2" name="Oval 54">
          <a:extLst>
            <a:ext uri="{FF2B5EF4-FFF2-40B4-BE49-F238E27FC236}">
              <a16:creationId xmlns:a16="http://schemas.microsoft.com/office/drawing/2014/main" id="{00000000-0008-0000-0600-000002000000}"/>
            </a:ext>
          </a:extLst>
        </xdr:cNvPr>
        <xdr:cNvSpPr>
          <a:spLocks noChangeArrowheads="1"/>
        </xdr:cNvSpPr>
      </xdr:nvSpPr>
      <xdr:spPr bwMode="auto">
        <a:xfrm>
          <a:off x="20783550" y="4629150"/>
          <a:ext cx="0" cy="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12</a:t>
          </a:r>
        </a:p>
      </xdr:txBody>
    </xdr:sp>
    <xdr:clientData/>
  </xdr:twoCellAnchor>
  <xdr:twoCellAnchor>
    <xdr:from>
      <xdr:col>12</xdr:col>
      <xdr:colOff>0</xdr:colOff>
      <xdr:row>9</xdr:row>
      <xdr:rowOff>1028700</xdr:rowOff>
    </xdr:from>
    <xdr:to>
      <xdr:col>12</xdr:col>
      <xdr:colOff>0</xdr:colOff>
      <xdr:row>10</xdr:row>
      <xdr:rowOff>0</xdr:rowOff>
    </xdr:to>
    <xdr:sp macro="" textlink="">
      <xdr:nvSpPr>
        <xdr:cNvPr id="3" name="Oval 134">
          <a:extLst>
            <a:ext uri="{FF2B5EF4-FFF2-40B4-BE49-F238E27FC236}">
              <a16:creationId xmlns:a16="http://schemas.microsoft.com/office/drawing/2014/main" id="{00000000-0008-0000-0600-000003000000}"/>
            </a:ext>
          </a:extLst>
        </xdr:cNvPr>
        <xdr:cNvSpPr>
          <a:spLocks noChangeArrowheads="1"/>
        </xdr:cNvSpPr>
      </xdr:nvSpPr>
      <xdr:spPr bwMode="auto">
        <a:xfrm>
          <a:off x="20783550" y="4629150"/>
          <a:ext cx="0" cy="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12</a:t>
          </a:r>
        </a:p>
      </xdr:txBody>
    </xdr:sp>
    <xdr:clientData/>
  </xdr:twoCellAnchor>
  <xdr:twoCellAnchor>
    <xdr:from>
      <xdr:col>8</xdr:col>
      <xdr:colOff>0</xdr:colOff>
      <xdr:row>10</xdr:row>
      <xdr:rowOff>0</xdr:rowOff>
    </xdr:from>
    <xdr:to>
      <xdr:col>8</xdr:col>
      <xdr:colOff>0</xdr:colOff>
      <xdr:row>10</xdr:row>
      <xdr:rowOff>152400</xdr:rowOff>
    </xdr:to>
    <xdr:sp macro="" textlink="">
      <xdr:nvSpPr>
        <xdr:cNvPr id="4" name="Oval 60">
          <a:extLst>
            <a:ext uri="{FF2B5EF4-FFF2-40B4-BE49-F238E27FC236}">
              <a16:creationId xmlns:a16="http://schemas.microsoft.com/office/drawing/2014/main" id="{00000000-0008-0000-0600-000004000000}"/>
            </a:ext>
          </a:extLst>
        </xdr:cNvPr>
        <xdr:cNvSpPr>
          <a:spLocks noChangeArrowheads="1"/>
        </xdr:cNvSpPr>
      </xdr:nvSpPr>
      <xdr:spPr bwMode="auto">
        <a:xfrm>
          <a:off x="15982950" y="462915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17</a:t>
          </a:r>
        </a:p>
        <a:p>
          <a:pPr algn="l" rtl="1">
            <a:defRPr sz="1000"/>
          </a:pPr>
          <a:r>
            <a:rPr lang="es-CO" sz="700" b="0" i="0" strike="noStrike">
              <a:solidFill>
                <a:srgbClr val="000000"/>
              </a:solidFill>
              <a:latin typeface="Arial"/>
              <a:cs typeface="Arial"/>
            </a:rPr>
            <a:t>17</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5" name="Oval 61">
          <a:extLst>
            <a:ext uri="{FF2B5EF4-FFF2-40B4-BE49-F238E27FC236}">
              <a16:creationId xmlns:a16="http://schemas.microsoft.com/office/drawing/2014/main" id="{00000000-0008-0000-0600-000005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6" name="Oval 62">
          <a:extLst>
            <a:ext uri="{FF2B5EF4-FFF2-40B4-BE49-F238E27FC236}">
              <a16:creationId xmlns:a16="http://schemas.microsoft.com/office/drawing/2014/main" id="{00000000-0008-0000-0600-000006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19</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7" name="Oval 63">
          <a:extLst>
            <a:ext uri="{FF2B5EF4-FFF2-40B4-BE49-F238E27FC236}">
              <a16:creationId xmlns:a16="http://schemas.microsoft.com/office/drawing/2014/main" id="{00000000-0008-0000-0600-000007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20</a:t>
          </a:r>
        </a:p>
        <a:p>
          <a:pPr algn="l" rtl="1">
            <a:defRPr sz="1000"/>
          </a:pPr>
          <a:r>
            <a:rPr lang="es-CO" sz="700" b="0" i="0" strike="noStrike">
              <a:solidFill>
                <a:srgbClr val="000000"/>
              </a:solidFill>
              <a:latin typeface="Arial"/>
              <a:cs typeface="Arial"/>
            </a:rPr>
            <a:t>20</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8" name="Oval 65">
          <a:extLst>
            <a:ext uri="{FF2B5EF4-FFF2-40B4-BE49-F238E27FC236}">
              <a16:creationId xmlns:a16="http://schemas.microsoft.com/office/drawing/2014/main" id="{00000000-0008-0000-0600-000008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22</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9" name="Oval 66">
          <a:extLst>
            <a:ext uri="{FF2B5EF4-FFF2-40B4-BE49-F238E27FC236}">
              <a16:creationId xmlns:a16="http://schemas.microsoft.com/office/drawing/2014/main" id="{00000000-0008-0000-0600-000009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23</a:t>
          </a:r>
        </a:p>
        <a:p>
          <a:pPr algn="l" rtl="1">
            <a:defRPr sz="1000"/>
          </a:pPr>
          <a:r>
            <a:rPr lang="es-CO" sz="700" b="0" i="0" strike="noStrike">
              <a:solidFill>
                <a:srgbClr val="000000"/>
              </a:solidFill>
              <a:latin typeface="Arial"/>
              <a:cs typeface="Arial"/>
            </a:rPr>
            <a:t>23</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10" name="Oval 67">
          <a:extLst>
            <a:ext uri="{FF2B5EF4-FFF2-40B4-BE49-F238E27FC236}">
              <a16:creationId xmlns:a16="http://schemas.microsoft.com/office/drawing/2014/main" id="{00000000-0008-0000-0600-00000A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24</a:t>
          </a:r>
        </a:p>
      </xdr:txBody>
    </xdr:sp>
    <xdr:clientData/>
  </xdr:twoCellAnchor>
  <xdr:twoCellAnchor>
    <xdr:from>
      <xdr:col>9</xdr:col>
      <xdr:colOff>0</xdr:colOff>
      <xdr:row>10</xdr:row>
      <xdr:rowOff>0</xdr:rowOff>
    </xdr:from>
    <xdr:to>
      <xdr:col>9</xdr:col>
      <xdr:colOff>0</xdr:colOff>
      <xdr:row>10</xdr:row>
      <xdr:rowOff>9525</xdr:rowOff>
    </xdr:to>
    <xdr:sp macro="" textlink="">
      <xdr:nvSpPr>
        <xdr:cNvPr id="11" name="Oval 68">
          <a:extLst>
            <a:ext uri="{FF2B5EF4-FFF2-40B4-BE49-F238E27FC236}">
              <a16:creationId xmlns:a16="http://schemas.microsoft.com/office/drawing/2014/main" id="{00000000-0008-0000-0600-00000B000000}"/>
            </a:ext>
          </a:extLst>
        </xdr:cNvPr>
        <xdr:cNvSpPr>
          <a:spLocks noChangeArrowheads="1"/>
        </xdr:cNvSpPr>
      </xdr:nvSpPr>
      <xdr:spPr bwMode="auto">
        <a:xfrm>
          <a:off x="17183100" y="462915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1">
            <a:defRPr sz="1000"/>
          </a:pPr>
          <a:r>
            <a:rPr lang="es-CO" sz="700" b="0" i="0" strike="noStrike">
              <a:solidFill>
                <a:srgbClr val="000000"/>
              </a:solidFill>
              <a:latin typeface="Arial"/>
              <a:cs typeface="Arial"/>
            </a:rPr>
            <a:t>2525</a:t>
          </a:r>
        </a:p>
        <a:p>
          <a:pPr algn="dist" rtl="1">
            <a:defRPr sz="1000"/>
          </a:pPr>
          <a:r>
            <a:rPr lang="es-CO" sz="700" b="0" i="0" strike="noStrike">
              <a:solidFill>
                <a:srgbClr val="000000"/>
              </a:solidFill>
              <a:latin typeface="Arial"/>
              <a:cs typeface="Arial"/>
            </a:rPr>
            <a:t>85</a:t>
          </a:r>
        </a:p>
      </xdr:txBody>
    </xdr:sp>
    <xdr:clientData/>
  </xdr:twoCellAnchor>
  <xdr:twoCellAnchor>
    <xdr:from>
      <xdr:col>8</xdr:col>
      <xdr:colOff>0</xdr:colOff>
      <xdr:row>10</xdr:row>
      <xdr:rowOff>0</xdr:rowOff>
    </xdr:from>
    <xdr:to>
      <xdr:col>8</xdr:col>
      <xdr:colOff>0</xdr:colOff>
      <xdr:row>10</xdr:row>
      <xdr:rowOff>152400</xdr:rowOff>
    </xdr:to>
    <xdr:sp macro="" textlink="">
      <xdr:nvSpPr>
        <xdr:cNvPr id="12" name="Oval 55">
          <a:extLst>
            <a:ext uri="{FF2B5EF4-FFF2-40B4-BE49-F238E27FC236}">
              <a16:creationId xmlns:a16="http://schemas.microsoft.com/office/drawing/2014/main" id="{00000000-0008-0000-0600-00000C000000}"/>
            </a:ext>
          </a:extLst>
        </xdr:cNvPr>
        <xdr:cNvSpPr>
          <a:spLocks noChangeArrowheads="1"/>
        </xdr:cNvSpPr>
      </xdr:nvSpPr>
      <xdr:spPr bwMode="auto">
        <a:xfrm>
          <a:off x="15982950" y="462915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17</a:t>
          </a:r>
        </a:p>
        <a:p>
          <a:pPr algn="l" rtl="0">
            <a:defRPr sz="1000"/>
          </a:pPr>
          <a:r>
            <a:rPr lang="es-CO" sz="700" b="0" i="0" strike="noStrike">
              <a:solidFill>
                <a:srgbClr val="000000"/>
              </a:solidFill>
              <a:latin typeface="Arial"/>
              <a:cs typeface="Arial"/>
            </a:rPr>
            <a:t>17</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13" name="Oval 56">
          <a:extLst>
            <a:ext uri="{FF2B5EF4-FFF2-40B4-BE49-F238E27FC236}">
              <a16:creationId xmlns:a16="http://schemas.microsoft.com/office/drawing/2014/main" id="{00000000-0008-0000-0600-00000D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18</a:t>
          </a:r>
        </a:p>
        <a:p>
          <a:pPr algn="l" rtl="0">
            <a:lnSpc>
              <a:spcPts val="700"/>
            </a:lnSpc>
            <a:defRPr sz="1000"/>
          </a:pPr>
          <a:r>
            <a:rPr lang="es-CO" sz="700" b="0" i="0" strike="noStrike">
              <a:solidFill>
                <a:srgbClr val="000000"/>
              </a:solidFill>
              <a:latin typeface="Arial"/>
              <a:cs typeface="Arial"/>
            </a:rPr>
            <a:t>18</a:t>
          </a:r>
        </a:p>
        <a:p>
          <a:pPr algn="l" rtl="0">
            <a:lnSpc>
              <a:spcPts val="700"/>
            </a:lnSpc>
            <a:defRPr sz="1000"/>
          </a:pPr>
          <a:r>
            <a:rPr lang="es-CO" sz="700" b="0" i="0" strike="noStrike">
              <a:solidFill>
                <a:srgbClr val="000000"/>
              </a:solidFill>
              <a:latin typeface="Arial"/>
              <a:cs typeface="Arial"/>
            </a:rPr>
            <a:t>18</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14" name="Oval 57">
          <a:extLst>
            <a:ext uri="{FF2B5EF4-FFF2-40B4-BE49-F238E27FC236}">
              <a16:creationId xmlns:a16="http://schemas.microsoft.com/office/drawing/2014/main" id="{00000000-0008-0000-0600-00000E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19</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15" name="Oval 58">
          <a:extLst>
            <a:ext uri="{FF2B5EF4-FFF2-40B4-BE49-F238E27FC236}">
              <a16:creationId xmlns:a16="http://schemas.microsoft.com/office/drawing/2014/main" id="{00000000-0008-0000-0600-00000F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20</a:t>
          </a:r>
        </a:p>
        <a:p>
          <a:pPr algn="l" rtl="0">
            <a:defRPr sz="1000"/>
          </a:pPr>
          <a:r>
            <a:rPr lang="es-CO" sz="700" b="0" i="0" strike="noStrike">
              <a:solidFill>
                <a:srgbClr val="000000"/>
              </a:solidFill>
              <a:latin typeface="Arial"/>
              <a:cs typeface="Arial"/>
            </a:rPr>
            <a:t>20</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16" name="Oval 60">
          <a:extLst>
            <a:ext uri="{FF2B5EF4-FFF2-40B4-BE49-F238E27FC236}">
              <a16:creationId xmlns:a16="http://schemas.microsoft.com/office/drawing/2014/main" id="{00000000-0008-0000-0600-000010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22</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17" name="Oval 61">
          <a:extLst>
            <a:ext uri="{FF2B5EF4-FFF2-40B4-BE49-F238E27FC236}">
              <a16:creationId xmlns:a16="http://schemas.microsoft.com/office/drawing/2014/main" id="{00000000-0008-0000-0600-000011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23</a:t>
          </a:r>
        </a:p>
        <a:p>
          <a:pPr algn="l" rtl="0">
            <a:defRPr sz="1000"/>
          </a:pPr>
          <a:r>
            <a:rPr lang="es-CO" sz="700" b="0" i="0" strike="noStrike">
              <a:solidFill>
                <a:srgbClr val="000000"/>
              </a:solidFill>
              <a:latin typeface="Arial"/>
              <a:cs typeface="Arial"/>
            </a:rPr>
            <a:t>23</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18" name="Oval 62">
          <a:extLst>
            <a:ext uri="{FF2B5EF4-FFF2-40B4-BE49-F238E27FC236}">
              <a16:creationId xmlns:a16="http://schemas.microsoft.com/office/drawing/2014/main" id="{00000000-0008-0000-0600-000012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24</a:t>
          </a:r>
        </a:p>
      </xdr:txBody>
    </xdr:sp>
    <xdr:clientData/>
  </xdr:twoCellAnchor>
  <xdr:twoCellAnchor>
    <xdr:from>
      <xdr:col>9</xdr:col>
      <xdr:colOff>0</xdr:colOff>
      <xdr:row>10</xdr:row>
      <xdr:rowOff>0</xdr:rowOff>
    </xdr:from>
    <xdr:to>
      <xdr:col>9</xdr:col>
      <xdr:colOff>0</xdr:colOff>
      <xdr:row>10</xdr:row>
      <xdr:rowOff>9525</xdr:rowOff>
    </xdr:to>
    <xdr:sp macro="" textlink="">
      <xdr:nvSpPr>
        <xdr:cNvPr id="19" name="Oval 63">
          <a:extLst>
            <a:ext uri="{FF2B5EF4-FFF2-40B4-BE49-F238E27FC236}">
              <a16:creationId xmlns:a16="http://schemas.microsoft.com/office/drawing/2014/main" id="{00000000-0008-0000-0600-000013000000}"/>
            </a:ext>
          </a:extLst>
        </xdr:cNvPr>
        <xdr:cNvSpPr>
          <a:spLocks noChangeArrowheads="1"/>
        </xdr:cNvSpPr>
      </xdr:nvSpPr>
      <xdr:spPr bwMode="auto">
        <a:xfrm>
          <a:off x="17183100" y="462915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0">
            <a:defRPr sz="1000"/>
          </a:pPr>
          <a:r>
            <a:rPr lang="es-CO" sz="700" b="0" i="0" strike="noStrike">
              <a:solidFill>
                <a:srgbClr val="000000"/>
              </a:solidFill>
              <a:latin typeface="Arial"/>
              <a:cs typeface="Arial"/>
            </a:rPr>
            <a:t>2525</a:t>
          </a:r>
        </a:p>
        <a:p>
          <a:pPr algn="dist" rtl="0">
            <a:defRPr sz="1000"/>
          </a:pPr>
          <a:r>
            <a:rPr lang="es-CO" sz="700" b="0" i="0" strike="noStrike">
              <a:solidFill>
                <a:srgbClr val="000000"/>
              </a:solidFill>
              <a:latin typeface="Arial"/>
              <a:cs typeface="Arial"/>
            </a:rPr>
            <a:t>85</a:t>
          </a:r>
        </a:p>
      </xdr:txBody>
    </xdr:sp>
    <xdr:clientData/>
  </xdr:twoCellAnchor>
  <xdr:twoCellAnchor>
    <xdr:from>
      <xdr:col>8</xdr:col>
      <xdr:colOff>0</xdr:colOff>
      <xdr:row>10</xdr:row>
      <xdr:rowOff>0</xdr:rowOff>
    </xdr:from>
    <xdr:to>
      <xdr:col>8</xdr:col>
      <xdr:colOff>0</xdr:colOff>
      <xdr:row>10</xdr:row>
      <xdr:rowOff>152400</xdr:rowOff>
    </xdr:to>
    <xdr:sp macro="" textlink="">
      <xdr:nvSpPr>
        <xdr:cNvPr id="20" name="Oval 135">
          <a:extLst>
            <a:ext uri="{FF2B5EF4-FFF2-40B4-BE49-F238E27FC236}">
              <a16:creationId xmlns:a16="http://schemas.microsoft.com/office/drawing/2014/main" id="{00000000-0008-0000-0600-000014000000}"/>
            </a:ext>
          </a:extLst>
        </xdr:cNvPr>
        <xdr:cNvSpPr>
          <a:spLocks noChangeArrowheads="1"/>
        </xdr:cNvSpPr>
      </xdr:nvSpPr>
      <xdr:spPr bwMode="auto">
        <a:xfrm>
          <a:off x="15982950" y="462915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17</a:t>
          </a:r>
        </a:p>
        <a:p>
          <a:pPr algn="l" rtl="0">
            <a:defRPr sz="1000"/>
          </a:pPr>
          <a:r>
            <a:rPr lang="es-CO" sz="700" b="0" i="0" strike="noStrike">
              <a:solidFill>
                <a:srgbClr val="000000"/>
              </a:solidFill>
              <a:latin typeface="Arial"/>
              <a:cs typeface="Arial"/>
            </a:rPr>
            <a:t>17</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21" name="Oval 136">
          <a:extLst>
            <a:ext uri="{FF2B5EF4-FFF2-40B4-BE49-F238E27FC236}">
              <a16:creationId xmlns:a16="http://schemas.microsoft.com/office/drawing/2014/main" id="{00000000-0008-0000-0600-000015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18</a:t>
          </a:r>
        </a:p>
        <a:p>
          <a:pPr algn="l" rtl="0">
            <a:lnSpc>
              <a:spcPts val="700"/>
            </a:lnSpc>
            <a:defRPr sz="1000"/>
          </a:pPr>
          <a:r>
            <a:rPr lang="es-CO" sz="700" b="0" i="0" strike="noStrike">
              <a:solidFill>
                <a:srgbClr val="000000"/>
              </a:solidFill>
              <a:latin typeface="Arial"/>
              <a:cs typeface="Arial"/>
            </a:rPr>
            <a:t>18</a:t>
          </a:r>
        </a:p>
        <a:p>
          <a:pPr algn="l" rtl="0">
            <a:lnSpc>
              <a:spcPts val="700"/>
            </a:lnSpc>
            <a:defRPr sz="1000"/>
          </a:pPr>
          <a:r>
            <a:rPr lang="es-CO" sz="700" b="0" i="0" strike="noStrike">
              <a:solidFill>
                <a:srgbClr val="000000"/>
              </a:solidFill>
              <a:latin typeface="Arial"/>
              <a:cs typeface="Arial"/>
            </a:rPr>
            <a:t>18</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22" name="Oval 137">
          <a:extLst>
            <a:ext uri="{FF2B5EF4-FFF2-40B4-BE49-F238E27FC236}">
              <a16:creationId xmlns:a16="http://schemas.microsoft.com/office/drawing/2014/main" id="{00000000-0008-0000-0600-000016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19</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23" name="Oval 138">
          <a:extLst>
            <a:ext uri="{FF2B5EF4-FFF2-40B4-BE49-F238E27FC236}">
              <a16:creationId xmlns:a16="http://schemas.microsoft.com/office/drawing/2014/main" id="{00000000-0008-0000-0600-000017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20</a:t>
          </a:r>
        </a:p>
        <a:p>
          <a:pPr algn="l" rtl="0">
            <a:defRPr sz="1000"/>
          </a:pPr>
          <a:r>
            <a:rPr lang="es-CO" sz="700" b="0" i="0" strike="noStrike">
              <a:solidFill>
                <a:srgbClr val="000000"/>
              </a:solidFill>
              <a:latin typeface="Arial"/>
              <a:cs typeface="Arial"/>
            </a:rPr>
            <a:t>20</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24" name="Oval 140">
          <a:extLst>
            <a:ext uri="{FF2B5EF4-FFF2-40B4-BE49-F238E27FC236}">
              <a16:creationId xmlns:a16="http://schemas.microsoft.com/office/drawing/2014/main" id="{00000000-0008-0000-0600-000018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22</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25" name="Oval 141">
          <a:extLst>
            <a:ext uri="{FF2B5EF4-FFF2-40B4-BE49-F238E27FC236}">
              <a16:creationId xmlns:a16="http://schemas.microsoft.com/office/drawing/2014/main" id="{00000000-0008-0000-0600-000019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23</a:t>
          </a:r>
        </a:p>
        <a:p>
          <a:pPr algn="l" rtl="0">
            <a:defRPr sz="1000"/>
          </a:pPr>
          <a:r>
            <a:rPr lang="es-CO" sz="700" b="0" i="0" strike="noStrike">
              <a:solidFill>
                <a:srgbClr val="000000"/>
              </a:solidFill>
              <a:latin typeface="Arial"/>
              <a:cs typeface="Arial"/>
            </a:rPr>
            <a:t>23</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26" name="Oval 142">
          <a:extLst>
            <a:ext uri="{FF2B5EF4-FFF2-40B4-BE49-F238E27FC236}">
              <a16:creationId xmlns:a16="http://schemas.microsoft.com/office/drawing/2014/main" id="{00000000-0008-0000-0600-00001A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es-CO" sz="700" b="0" i="0" strike="noStrike">
              <a:solidFill>
                <a:srgbClr val="000000"/>
              </a:solidFill>
              <a:latin typeface="Arial"/>
              <a:cs typeface="Arial"/>
            </a:rPr>
            <a:t>24</a:t>
          </a:r>
        </a:p>
      </xdr:txBody>
    </xdr:sp>
    <xdr:clientData/>
  </xdr:twoCellAnchor>
  <xdr:twoCellAnchor>
    <xdr:from>
      <xdr:col>9</xdr:col>
      <xdr:colOff>0</xdr:colOff>
      <xdr:row>10</xdr:row>
      <xdr:rowOff>0</xdr:rowOff>
    </xdr:from>
    <xdr:to>
      <xdr:col>9</xdr:col>
      <xdr:colOff>0</xdr:colOff>
      <xdr:row>10</xdr:row>
      <xdr:rowOff>9525</xdr:rowOff>
    </xdr:to>
    <xdr:sp macro="" textlink="">
      <xdr:nvSpPr>
        <xdr:cNvPr id="27" name="Oval 143">
          <a:extLst>
            <a:ext uri="{FF2B5EF4-FFF2-40B4-BE49-F238E27FC236}">
              <a16:creationId xmlns:a16="http://schemas.microsoft.com/office/drawing/2014/main" id="{00000000-0008-0000-0600-00001B000000}"/>
            </a:ext>
          </a:extLst>
        </xdr:cNvPr>
        <xdr:cNvSpPr>
          <a:spLocks noChangeArrowheads="1"/>
        </xdr:cNvSpPr>
      </xdr:nvSpPr>
      <xdr:spPr bwMode="auto">
        <a:xfrm>
          <a:off x="17183100" y="462915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0">
            <a:defRPr sz="1000"/>
          </a:pPr>
          <a:r>
            <a:rPr lang="es-CO" sz="700" b="0" i="0" strike="noStrike">
              <a:solidFill>
                <a:srgbClr val="000000"/>
              </a:solidFill>
              <a:latin typeface="Arial"/>
              <a:cs typeface="Arial"/>
            </a:rPr>
            <a:t>2525</a:t>
          </a:r>
        </a:p>
        <a:p>
          <a:pPr algn="dist" rtl="0">
            <a:defRPr sz="1000"/>
          </a:pPr>
          <a:r>
            <a:rPr lang="es-CO" sz="700" b="0" i="0" strike="noStrike">
              <a:solidFill>
                <a:srgbClr val="000000"/>
              </a:solidFill>
              <a:latin typeface="Arial"/>
              <a:cs typeface="Arial"/>
            </a:rPr>
            <a:t>85</a:t>
          </a:r>
        </a:p>
      </xdr:txBody>
    </xdr:sp>
    <xdr:clientData/>
  </xdr:twoCellAnchor>
  <xdr:twoCellAnchor>
    <xdr:from>
      <xdr:col>8</xdr:col>
      <xdr:colOff>0</xdr:colOff>
      <xdr:row>10</xdr:row>
      <xdr:rowOff>0</xdr:rowOff>
    </xdr:from>
    <xdr:to>
      <xdr:col>8</xdr:col>
      <xdr:colOff>0</xdr:colOff>
      <xdr:row>10</xdr:row>
      <xdr:rowOff>152400</xdr:rowOff>
    </xdr:to>
    <xdr:sp macro="" textlink="">
      <xdr:nvSpPr>
        <xdr:cNvPr id="28" name="Oval 55">
          <a:extLst>
            <a:ext uri="{FF2B5EF4-FFF2-40B4-BE49-F238E27FC236}">
              <a16:creationId xmlns:a16="http://schemas.microsoft.com/office/drawing/2014/main" id="{00000000-0008-0000-0600-00001C000000}"/>
            </a:ext>
          </a:extLst>
        </xdr:cNvPr>
        <xdr:cNvSpPr>
          <a:spLocks noChangeArrowheads="1"/>
        </xdr:cNvSpPr>
      </xdr:nvSpPr>
      <xdr:spPr bwMode="auto">
        <a:xfrm>
          <a:off x="15982950" y="462915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17</a:t>
          </a:r>
        </a:p>
        <a:p>
          <a:pPr algn="l" rtl="1">
            <a:defRPr sz="1000"/>
          </a:pPr>
          <a:r>
            <a:rPr lang="es-CO" sz="700" b="0" i="0" strike="noStrike">
              <a:solidFill>
                <a:srgbClr val="000000"/>
              </a:solidFill>
              <a:latin typeface="Arial"/>
              <a:cs typeface="Arial"/>
            </a:rPr>
            <a:t>17</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29" name="Oval 56">
          <a:extLst>
            <a:ext uri="{FF2B5EF4-FFF2-40B4-BE49-F238E27FC236}">
              <a16:creationId xmlns:a16="http://schemas.microsoft.com/office/drawing/2014/main" id="{00000000-0008-0000-0600-00001D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30" name="Oval 57">
          <a:extLst>
            <a:ext uri="{FF2B5EF4-FFF2-40B4-BE49-F238E27FC236}">
              <a16:creationId xmlns:a16="http://schemas.microsoft.com/office/drawing/2014/main" id="{00000000-0008-0000-0600-00001E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19</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31" name="Oval 58">
          <a:extLst>
            <a:ext uri="{FF2B5EF4-FFF2-40B4-BE49-F238E27FC236}">
              <a16:creationId xmlns:a16="http://schemas.microsoft.com/office/drawing/2014/main" id="{00000000-0008-0000-0600-00001F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20</a:t>
          </a:r>
        </a:p>
        <a:p>
          <a:pPr algn="l" rtl="1">
            <a:defRPr sz="1000"/>
          </a:pPr>
          <a:r>
            <a:rPr lang="es-CO" sz="700" b="0" i="0" strike="noStrike">
              <a:solidFill>
                <a:srgbClr val="000000"/>
              </a:solidFill>
              <a:latin typeface="Arial"/>
              <a:cs typeface="Arial"/>
            </a:rPr>
            <a:t>20</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32" name="Oval 60">
          <a:extLst>
            <a:ext uri="{FF2B5EF4-FFF2-40B4-BE49-F238E27FC236}">
              <a16:creationId xmlns:a16="http://schemas.microsoft.com/office/drawing/2014/main" id="{00000000-0008-0000-0600-000020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22</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33" name="Oval 61">
          <a:extLst>
            <a:ext uri="{FF2B5EF4-FFF2-40B4-BE49-F238E27FC236}">
              <a16:creationId xmlns:a16="http://schemas.microsoft.com/office/drawing/2014/main" id="{00000000-0008-0000-0600-000021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23</a:t>
          </a:r>
        </a:p>
        <a:p>
          <a:pPr algn="l" rtl="1">
            <a:defRPr sz="1000"/>
          </a:pPr>
          <a:r>
            <a:rPr lang="es-CO" sz="700" b="0" i="0" strike="noStrike">
              <a:solidFill>
                <a:srgbClr val="000000"/>
              </a:solidFill>
              <a:latin typeface="Arial"/>
              <a:cs typeface="Arial"/>
            </a:rPr>
            <a:t>23</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34" name="Oval 62">
          <a:extLst>
            <a:ext uri="{FF2B5EF4-FFF2-40B4-BE49-F238E27FC236}">
              <a16:creationId xmlns:a16="http://schemas.microsoft.com/office/drawing/2014/main" id="{00000000-0008-0000-0600-000022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24</a:t>
          </a:r>
        </a:p>
      </xdr:txBody>
    </xdr:sp>
    <xdr:clientData/>
  </xdr:twoCellAnchor>
  <xdr:twoCellAnchor>
    <xdr:from>
      <xdr:col>9</xdr:col>
      <xdr:colOff>0</xdr:colOff>
      <xdr:row>10</xdr:row>
      <xdr:rowOff>0</xdr:rowOff>
    </xdr:from>
    <xdr:to>
      <xdr:col>9</xdr:col>
      <xdr:colOff>0</xdr:colOff>
      <xdr:row>10</xdr:row>
      <xdr:rowOff>9525</xdr:rowOff>
    </xdr:to>
    <xdr:sp macro="" textlink="">
      <xdr:nvSpPr>
        <xdr:cNvPr id="35" name="Oval 63">
          <a:extLst>
            <a:ext uri="{FF2B5EF4-FFF2-40B4-BE49-F238E27FC236}">
              <a16:creationId xmlns:a16="http://schemas.microsoft.com/office/drawing/2014/main" id="{00000000-0008-0000-0600-000023000000}"/>
            </a:ext>
          </a:extLst>
        </xdr:cNvPr>
        <xdr:cNvSpPr>
          <a:spLocks noChangeArrowheads="1"/>
        </xdr:cNvSpPr>
      </xdr:nvSpPr>
      <xdr:spPr bwMode="auto">
        <a:xfrm>
          <a:off x="17183100" y="462915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1">
            <a:defRPr sz="1000"/>
          </a:pPr>
          <a:r>
            <a:rPr lang="es-CO" sz="700" b="0" i="0" strike="noStrike">
              <a:solidFill>
                <a:srgbClr val="000000"/>
              </a:solidFill>
              <a:latin typeface="Arial"/>
              <a:cs typeface="Arial"/>
            </a:rPr>
            <a:t>2525</a:t>
          </a:r>
        </a:p>
        <a:p>
          <a:pPr algn="dist" rtl="1">
            <a:defRPr sz="1000"/>
          </a:pPr>
          <a:r>
            <a:rPr lang="es-CO" sz="700" b="0" i="0" strike="noStrike">
              <a:solidFill>
                <a:srgbClr val="000000"/>
              </a:solidFill>
              <a:latin typeface="Arial"/>
              <a:cs typeface="Arial"/>
            </a:rPr>
            <a:t>85</a:t>
          </a:r>
        </a:p>
      </xdr:txBody>
    </xdr:sp>
    <xdr:clientData/>
  </xdr:twoCellAnchor>
  <xdr:twoCellAnchor>
    <xdr:from>
      <xdr:col>8</xdr:col>
      <xdr:colOff>0</xdr:colOff>
      <xdr:row>10</xdr:row>
      <xdr:rowOff>0</xdr:rowOff>
    </xdr:from>
    <xdr:to>
      <xdr:col>8</xdr:col>
      <xdr:colOff>0</xdr:colOff>
      <xdr:row>10</xdr:row>
      <xdr:rowOff>152400</xdr:rowOff>
    </xdr:to>
    <xdr:sp macro="" textlink="">
      <xdr:nvSpPr>
        <xdr:cNvPr id="36" name="Oval 135">
          <a:extLst>
            <a:ext uri="{FF2B5EF4-FFF2-40B4-BE49-F238E27FC236}">
              <a16:creationId xmlns:a16="http://schemas.microsoft.com/office/drawing/2014/main" id="{00000000-0008-0000-0600-000024000000}"/>
            </a:ext>
          </a:extLst>
        </xdr:cNvPr>
        <xdr:cNvSpPr>
          <a:spLocks noChangeArrowheads="1"/>
        </xdr:cNvSpPr>
      </xdr:nvSpPr>
      <xdr:spPr bwMode="auto">
        <a:xfrm>
          <a:off x="15982950" y="4629150"/>
          <a:ext cx="0" cy="1524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17</a:t>
          </a:r>
        </a:p>
        <a:p>
          <a:pPr algn="l" rtl="1">
            <a:defRPr sz="1000"/>
          </a:pPr>
          <a:r>
            <a:rPr lang="es-CO" sz="700" b="0" i="0" strike="noStrike">
              <a:solidFill>
                <a:srgbClr val="000000"/>
              </a:solidFill>
              <a:latin typeface="Arial"/>
              <a:cs typeface="Arial"/>
            </a:rPr>
            <a:t>17</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37" name="Oval 136">
          <a:extLst>
            <a:ext uri="{FF2B5EF4-FFF2-40B4-BE49-F238E27FC236}">
              <a16:creationId xmlns:a16="http://schemas.microsoft.com/office/drawing/2014/main" id="{00000000-0008-0000-0600-000025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a:p>
          <a:pPr algn="l" rtl="1">
            <a:lnSpc>
              <a:spcPts val="700"/>
            </a:lnSpc>
            <a:defRPr sz="1000"/>
          </a:pPr>
          <a:r>
            <a:rPr lang="es-CO" sz="700" b="0" i="0" strike="noStrike">
              <a:solidFill>
                <a:srgbClr val="000000"/>
              </a:solidFill>
              <a:latin typeface="Arial"/>
              <a:cs typeface="Arial"/>
            </a:rPr>
            <a:t>18</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38" name="Oval 137">
          <a:extLst>
            <a:ext uri="{FF2B5EF4-FFF2-40B4-BE49-F238E27FC236}">
              <a16:creationId xmlns:a16="http://schemas.microsoft.com/office/drawing/2014/main" id="{00000000-0008-0000-0600-000026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19</a:t>
          </a:r>
        </a:p>
      </xdr:txBody>
    </xdr:sp>
    <xdr:clientData/>
  </xdr:twoCellAnchor>
  <xdr:twoCellAnchor>
    <xdr:from>
      <xdr:col>8</xdr:col>
      <xdr:colOff>0</xdr:colOff>
      <xdr:row>10</xdr:row>
      <xdr:rowOff>0</xdr:rowOff>
    </xdr:from>
    <xdr:to>
      <xdr:col>8</xdr:col>
      <xdr:colOff>0</xdr:colOff>
      <xdr:row>10</xdr:row>
      <xdr:rowOff>142875</xdr:rowOff>
    </xdr:to>
    <xdr:sp macro="" textlink="">
      <xdr:nvSpPr>
        <xdr:cNvPr id="39" name="Oval 138">
          <a:extLst>
            <a:ext uri="{FF2B5EF4-FFF2-40B4-BE49-F238E27FC236}">
              <a16:creationId xmlns:a16="http://schemas.microsoft.com/office/drawing/2014/main" id="{00000000-0008-0000-0600-000027000000}"/>
            </a:ext>
          </a:extLst>
        </xdr:cNvPr>
        <xdr:cNvSpPr>
          <a:spLocks noChangeArrowheads="1"/>
        </xdr:cNvSpPr>
      </xdr:nvSpPr>
      <xdr:spPr bwMode="auto">
        <a:xfrm>
          <a:off x="1598295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20</a:t>
          </a:r>
        </a:p>
        <a:p>
          <a:pPr algn="l" rtl="1">
            <a:defRPr sz="1000"/>
          </a:pPr>
          <a:r>
            <a:rPr lang="es-CO" sz="700" b="0" i="0" strike="noStrike">
              <a:solidFill>
                <a:srgbClr val="000000"/>
              </a:solidFill>
              <a:latin typeface="Arial"/>
              <a:cs typeface="Arial"/>
            </a:rPr>
            <a:t>20</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40" name="Oval 140">
          <a:extLst>
            <a:ext uri="{FF2B5EF4-FFF2-40B4-BE49-F238E27FC236}">
              <a16:creationId xmlns:a16="http://schemas.microsoft.com/office/drawing/2014/main" id="{00000000-0008-0000-0600-000028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22</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41" name="Oval 141">
          <a:extLst>
            <a:ext uri="{FF2B5EF4-FFF2-40B4-BE49-F238E27FC236}">
              <a16:creationId xmlns:a16="http://schemas.microsoft.com/office/drawing/2014/main" id="{00000000-0008-0000-0600-000029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23</a:t>
          </a:r>
        </a:p>
        <a:p>
          <a:pPr algn="l" rtl="1">
            <a:defRPr sz="1000"/>
          </a:pPr>
          <a:r>
            <a:rPr lang="es-CO" sz="700" b="0" i="0" strike="noStrike">
              <a:solidFill>
                <a:srgbClr val="000000"/>
              </a:solidFill>
              <a:latin typeface="Arial"/>
              <a:cs typeface="Arial"/>
            </a:rPr>
            <a:t>23</a:t>
          </a:r>
        </a:p>
      </xdr:txBody>
    </xdr:sp>
    <xdr:clientData/>
  </xdr:twoCellAnchor>
  <xdr:twoCellAnchor>
    <xdr:from>
      <xdr:col>9</xdr:col>
      <xdr:colOff>0</xdr:colOff>
      <xdr:row>10</xdr:row>
      <xdr:rowOff>0</xdr:rowOff>
    </xdr:from>
    <xdr:to>
      <xdr:col>9</xdr:col>
      <xdr:colOff>0</xdr:colOff>
      <xdr:row>10</xdr:row>
      <xdr:rowOff>142875</xdr:rowOff>
    </xdr:to>
    <xdr:sp macro="" textlink="">
      <xdr:nvSpPr>
        <xdr:cNvPr id="42" name="Oval 142">
          <a:extLst>
            <a:ext uri="{FF2B5EF4-FFF2-40B4-BE49-F238E27FC236}">
              <a16:creationId xmlns:a16="http://schemas.microsoft.com/office/drawing/2014/main" id="{00000000-0008-0000-0600-00002A000000}"/>
            </a:ext>
          </a:extLst>
        </xdr:cNvPr>
        <xdr:cNvSpPr>
          <a:spLocks noChangeArrowheads="1"/>
        </xdr:cNvSpPr>
      </xdr:nvSpPr>
      <xdr:spPr bwMode="auto">
        <a:xfrm>
          <a:off x="17183100" y="4629150"/>
          <a:ext cx="0" cy="14287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1">
            <a:defRPr sz="1000"/>
          </a:pPr>
          <a:r>
            <a:rPr lang="es-CO" sz="700" b="0" i="0" strike="noStrike">
              <a:solidFill>
                <a:srgbClr val="000000"/>
              </a:solidFill>
              <a:latin typeface="Arial"/>
              <a:cs typeface="Arial"/>
            </a:rPr>
            <a:t>24</a:t>
          </a:r>
        </a:p>
      </xdr:txBody>
    </xdr:sp>
    <xdr:clientData/>
  </xdr:twoCellAnchor>
  <xdr:twoCellAnchor>
    <xdr:from>
      <xdr:col>9</xdr:col>
      <xdr:colOff>0</xdr:colOff>
      <xdr:row>10</xdr:row>
      <xdr:rowOff>0</xdr:rowOff>
    </xdr:from>
    <xdr:to>
      <xdr:col>9</xdr:col>
      <xdr:colOff>0</xdr:colOff>
      <xdr:row>10</xdr:row>
      <xdr:rowOff>9525</xdr:rowOff>
    </xdr:to>
    <xdr:sp macro="" textlink="">
      <xdr:nvSpPr>
        <xdr:cNvPr id="43" name="Oval 143">
          <a:extLst>
            <a:ext uri="{FF2B5EF4-FFF2-40B4-BE49-F238E27FC236}">
              <a16:creationId xmlns:a16="http://schemas.microsoft.com/office/drawing/2014/main" id="{00000000-0008-0000-0600-00002B000000}"/>
            </a:ext>
          </a:extLst>
        </xdr:cNvPr>
        <xdr:cNvSpPr>
          <a:spLocks noChangeArrowheads="1"/>
        </xdr:cNvSpPr>
      </xdr:nvSpPr>
      <xdr:spPr bwMode="auto">
        <a:xfrm>
          <a:off x="17183100" y="4629150"/>
          <a:ext cx="0" cy="95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dist" rtl="1">
            <a:defRPr sz="1000"/>
          </a:pPr>
          <a:r>
            <a:rPr lang="es-CO" sz="700" b="0" i="0" strike="noStrike">
              <a:solidFill>
                <a:srgbClr val="000000"/>
              </a:solidFill>
              <a:latin typeface="Arial"/>
              <a:cs typeface="Arial"/>
            </a:rPr>
            <a:t>2525</a:t>
          </a:r>
        </a:p>
        <a:p>
          <a:pPr algn="dist" rtl="1">
            <a:defRPr sz="1000"/>
          </a:pPr>
          <a:r>
            <a:rPr lang="es-CO" sz="700" b="0" i="0" strike="noStrike">
              <a:solidFill>
                <a:srgbClr val="000000"/>
              </a:solidFill>
              <a:latin typeface="Arial"/>
              <a:cs typeface="Arial"/>
            </a:rPr>
            <a:t>85</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BPI\SPSC\Espacios%20Fiscales\Espacios%20Fiscales%20v.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AERONAUTICA\AEROCIVIL%202017\GESTION%20PRESUPUESTO\Presupuesto%202017.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AERONAUTICA\AEROCIVIL%202017\GESTION%20PRESUPUESTO\Presupuesto%202017.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R:\BPI\SPSC\Espacios%20Fiscales\Espacios%20Fiscale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jualopez\Dropbox\BASES%20DNP\Principal%20Transporte.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jualopez\Documents\Tableros%20de%20control\Tablero%20Control%20presidencia%20-%20Transporte.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Documents%20and%20Settings\52534345\Escritorio\REVISION%20%20%20ENTREGA%20%20PLAN%20DE%20%20ACCION%202010\PLAN%20%20DE%20ACCION%202010\OFICIAL%20DE%20FORMATOS\Anteproyecto%202009\GASTOS%202009\MGMP2008-2012%20Abril%201%20Ricardo%2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ctorrado\METAS%20SECTOR%202006-2010\Presupuesto_2003\ejecucion\01022004_TOTAL_PND_2003_2004.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O:\Plan%20de%20Inversiones\Formato%20Plan%20de%20Inversiones%20y%20Metas.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Users\Emilia\Downloads\CRONOGRAMA%20DE%20INVERSIONES%202018%2020180115.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15960304\Downloads\Presupuesto%20universitario%20mensual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Supuestos"/>
      <sheetName val="Basico"/>
      <sheetName val="Hoja2"/>
      <sheetName val="Hoja1"/>
    </sheetNames>
    <sheetDataSet>
      <sheetData sheetId="0">
        <row r="3">
          <cell r="F3" t="str">
            <v>ACTUALIZACIÓN CATASTRAL Y CARTOGRÁFICA</v>
          </cell>
        </row>
        <row r="4">
          <cell r="A4" t="str">
            <v>AGROPECUARIO</v>
          </cell>
          <cell r="B4" t="str">
            <v>ACCION SOCIAL</v>
          </cell>
          <cell r="C4" t="str">
            <v>FONDO ESPECIAL</v>
          </cell>
          <cell r="D4" t="str">
            <v>VIGENCIA FUTURA</v>
          </cell>
          <cell r="E4" t="str">
            <v>NACIÓN</v>
          </cell>
          <cell r="F4" t="str">
            <v>ADECUACIÓN DE TIERRAS</v>
          </cell>
          <cell r="H4" t="str">
            <v>Defensa y Seguridad</v>
          </cell>
          <cell r="I4" t="str">
            <v>CAPITAL HUMANO</v>
          </cell>
          <cell r="J4" t="str">
            <v>Fosyga - Régimen Subsidiado Salud</v>
          </cell>
          <cell r="O4" t="str">
            <v>1. Desarrollo para todos</v>
          </cell>
          <cell r="P4" t="str">
            <v>2.1 Consolidación de la política de seguridad democrática</v>
          </cell>
          <cell r="R4" t="str">
            <v>Acción Social</v>
          </cell>
        </row>
        <row r="5">
          <cell r="A5" t="str">
            <v>ACCIÓN SOCIAL</v>
          </cell>
          <cell r="B5" t="str">
            <v>AEROCIVIL</v>
          </cell>
          <cell r="C5" t="str">
            <v>RENTA ESPECIFICA</v>
          </cell>
          <cell r="D5" t="str">
            <v>LEY</v>
          </cell>
          <cell r="E5" t="str">
            <v>PROPIOS</v>
          </cell>
          <cell r="F5" t="str">
            <v>ADMINISTRACIÓN Y EFICIENCIA DEL SECTOR CULTURAL</v>
          </cell>
          <cell r="H5" t="str">
            <v>Infraestructura Física</v>
          </cell>
          <cell r="I5" t="str">
            <v>CAPITAL SOCIAL</v>
          </cell>
          <cell r="J5" t="str">
            <v xml:space="preserve"> Subsidios de Vivienda Rural</v>
          </cell>
          <cell r="O5" t="str">
            <v>2. Seguridad democrática</v>
          </cell>
          <cell r="P5" t="str">
            <v>2.2 Desplazamiento, DH y reconciliación</v>
          </cell>
          <cell r="R5" t="str">
            <v>Administración General del Estado</v>
          </cell>
        </row>
        <row r="6">
          <cell r="A6" t="str">
            <v>AMBIENTE, VIV. Y DLLO TERR</v>
          </cell>
          <cell r="B6" t="str">
            <v>AGENCIA LOGÍSTICA</v>
          </cell>
          <cell r="C6" t="str">
            <v>CRÉDITO</v>
          </cell>
          <cell r="D6" t="str">
            <v>CRÉDITO</v>
          </cell>
          <cell r="F6" t="str">
            <v xml:space="preserve">ADQUISICIÓN DE EQUIPOS, MATERIALES </v>
          </cell>
          <cell r="H6" t="str">
            <v>Sector Social</v>
          </cell>
          <cell r="I6" t="str">
            <v>CAPITAL FISICO</v>
          </cell>
          <cell r="J6" t="str">
            <v>Adquisición y Reposición de Equipo Operacional</v>
          </cell>
          <cell r="O6" t="str">
            <v>3. Promoción de la equidad</v>
          </cell>
          <cell r="P6" t="str">
            <v>3.1 Red de Pobreza Extrema y Vulnerabilidad</v>
          </cell>
          <cell r="R6" t="str">
            <v>Agropecuario</v>
          </cell>
        </row>
        <row r="7">
          <cell r="A7" t="str">
            <v>AUDITORÍA</v>
          </cell>
          <cell r="B7" t="str">
            <v>ANH</v>
          </cell>
          <cell r="C7" t="str">
            <v>PARAFISCAL</v>
          </cell>
          <cell r="D7" t="str">
            <v>CONTRAPARTIDA</v>
          </cell>
          <cell r="H7" t="str">
            <v>Fortalecimiento Institucional</v>
          </cell>
          <cell r="I7" t="str">
            <v>SEGURIDAD DEMOCRÁTICA</v>
          </cell>
          <cell r="J7" t="str">
            <v>Adquisición, Reposición y Mantenimiento de Equipos</v>
          </cell>
          <cell r="O7" t="str">
            <v>4. Sostenibilidad del crecimiento</v>
          </cell>
          <cell r="P7" t="str">
            <v>3.2 Mercado y relaciones laborales</v>
          </cell>
          <cell r="R7" t="str">
            <v>Comercio y Competitividad</v>
          </cell>
        </row>
        <row r="8">
          <cell r="A8" t="str">
            <v>AUDIENCIA</v>
          </cell>
          <cell r="B8" t="str">
            <v>ANTROPOLOGIA E HISTORIA</v>
          </cell>
          <cell r="C8" t="str">
            <v>DONACION</v>
          </cell>
          <cell r="D8" t="str">
            <v>FONDO ESPECIAL</v>
          </cell>
          <cell r="F8" t="str">
            <v>ADQUISICIÓN DE TERRENOS</v>
          </cell>
          <cell r="I8" t="str">
            <v>FORTALECIMIENTO INSTITUCIONAL</v>
          </cell>
          <cell r="J8" t="str">
            <v>Agro Ingreso Seguro AIS</v>
          </cell>
          <cell r="O8" t="str">
            <v>5. Mejor Estado</v>
          </cell>
          <cell r="P8" t="str">
            <v>3.3 Sistema de Protección Social</v>
          </cell>
          <cell r="R8" t="str">
            <v>Defensa y Seguridad</v>
          </cell>
        </row>
        <row r="9">
          <cell r="A9" t="str">
            <v>COMERCIO, IND. Y TURISMO</v>
          </cell>
          <cell r="B9" t="str">
            <v>ARCHIVO GENERAL</v>
          </cell>
          <cell r="C9" t="str">
            <v>OTROS PROPIOS</v>
          </cell>
          <cell r="D9" t="str">
            <v>FLEXIBLE</v>
          </cell>
          <cell r="F9" t="str">
            <v>ADQUISICIÓN Y ADJUDICACIÓN DE TIERRAS</v>
          </cell>
          <cell r="J9" t="str">
            <v>Agua Potable y Saneamiento Básico</v>
          </cell>
          <cell r="O9" t="str">
            <v>6. Dimensiones transversales del desarrollo</v>
          </cell>
          <cell r="P9" t="str">
            <v>3.4 Banca de oportunidades</v>
          </cell>
          <cell r="R9" t="str">
            <v>Infraestructura</v>
          </cell>
        </row>
        <row r="10">
          <cell r="A10" t="str">
            <v>COMUNICACIONES</v>
          </cell>
          <cell r="B10" t="str">
            <v>ARMADA</v>
          </cell>
          <cell r="C10" t="str">
            <v>NUEVO IMPUESTO</v>
          </cell>
          <cell r="F10" t="str">
            <v>AGUA POTABLE Y SANEAMIENTO BÁSICO</v>
          </cell>
          <cell r="J10" t="str">
            <v>Alianzas Productivas, Pademer, KFW, Transición</v>
          </cell>
          <cell r="O10" t="str">
            <v>7. Cuentas fiscales</v>
          </cell>
          <cell r="P10" t="str">
            <v>3.5 Ciudades amables</v>
          </cell>
          <cell r="R10" t="str">
            <v>Justicia</v>
          </cell>
        </row>
        <row r="11">
          <cell r="A11" t="str">
            <v>CONGRESO</v>
          </cell>
          <cell r="B11" t="str">
            <v>ARTESANIAS DE COLOMBIA S.A.</v>
          </cell>
          <cell r="C11" t="str">
            <v>OTROS NACIÓN</v>
          </cell>
          <cell r="F11" t="str">
            <v>APORTES A UNIVERSIDADES</v>
          </cell>
          <cell r="J11" t="str">
            <v>Ampliación cobertura educación básica y media</v>
          </cell>
          <cell r="P11" t="str">
            <v>3.6 Equidad y desarrollo rural</v>
          </cell>
          <cell r="R11" t="str">
            <v>Social</v>
          </cell>
        </row>
        <row r="12">
          <cell r="A12" t="str">
            <v>CONTRALORÍA</v>
          </cell>
          <cell r="B12" t="str">
            <v xml:space="preserve">AUDITORIA </v>
          </cell>
          <cell r="F12" t="str">
            <v>APOYO A LA GESTIÓN DEL ESTADO</v>
          </cell>
          <cell r="J12" t="str">
            <v>Ampliación cobertura educación superior</v>
          </cell>
          <cell r="P12" t="str">
            <v>3.7 Infraestructura para el desarrollo</v>
          </cell>
        </row>
        <row r="13">
          <cell r="A13" t="str">
            <v>CULTURA</v>
          </cell>
          <cell r="B13" t="str">
            <v>BANCO AGRARIO</v>
          </cell>
          <cell r="F13" t="str">
            <v>APOYO A LA PRODUCCIÓN Y COMERCIALIZACIÓN</v>
          </cell>
          <cell r="J13" t="str">
            <v>Armamento y Material de Guerra</v>
          </cell>
          <cell r="P13" t="str">
            <v>3.8 Otros</v>
          </cell>
        </row>
        <row r="14">
          <cell r="A14" t="str">
            <v>DANE</v>
          </cell>
          <cell r="B14" t="str">
            <v>BIBLIOTECA DE MEDELLIN</v>
          </cell>
          <cell r="F14" t="str">
            <v>APOYO Y FOMENTO A LAS MICRO, PEQUEÑAS Y MEDIANAS EMPRESAS</v>
          </cell>
          <cell r="J14" t="str">
            <v xml:space="preserve">Atención a Desplazados </v>
          </cell>
          <cell r="P14" t="str">
            <v>4.1 Condiciones Macroeconómicas</v>
          </cell>
        </row>
        <row r="15">
          <cell r="A15" t="str">
            <v>DEFENSA</v>
          </cell>
          <cell r="B15" t="str">
            <v>C.D.A.</v>
          </cell>
          <cell r="F15" t="str">
            <v>ASEGURAMIENTO</v>
          </cell>
          <cell r="J15" t="str">
            <v xml:space="preserve">Atención de Emergencias </v>
          </cell>
          <cell r="P15" t="str">
            <v>4.2 Productividad y Competitividad</v>
          </cell>
        </row>
        <row r="16">
          <cell r="A16" t="str">
            <v>DEFENSORÍA</v>
          </cell>
          <cell r="B16" t="str">
            <v>C.S.B.</v>
          </cell>
          <cell r="F16" t="str">
            <v>ASISTENCIA SOCIAL</v>
          </cell>
          <cell r="J16" t="str">
            <v>Banco de las Oportunidades</v>
          </cell>
          <cell r="P16" t="str">
            <v>5.1. Los requisitos del Estado Comunitario</v>
          </cell>
        </row>
        <row r="17">
          <cell r="A17" t="str">
            <v>EDUCACIÓN</v>
          </cell>
          <cell r="B17" t="str">
            <v>CAMARA</v>
          </cell>
          <cell r="F17" t="str">
            <v>ATENCIÓN A VICTIMAS DE LA VIOLENCIA</v>
          </cell>
          <cell r="J17" t="str">
            <v>Calidad educación preescolar básica y media</v>
          </cell>
          <cell r="P17" t="str">
            <v>5.2. Los retos del Estado Comunitario</v>
          </cell>
        </row>
        <row r="18">
          <cell r="B18" t="str">
            <v>CORPOURABA</v>
          </cell>
          <cell r="F18" t="str">
            <v>CONTROL Y VIGILANCIA</v>
          </cell>
          <cell r="J18" t="str">
            <v>Infraestructura Educativa - Ley 21</v>
          </cell>
          <cell r="P18" t="str">
            <v>6.1 Equidad de genero</v>
          </cell>
        </row>
        <row r="19">
          <cell r="P19" t="str">
            <v>6.2 Juventud</v>
          </cell>
        </row>
        <row r="20">
          <cell r="B20" t="str">
            <v>CREG</v>
          </cell>
          <cell r="F20" t="str">
            <v>CREACIÓN ARTÍSTICA Y CULTURAL</v>
          </cell>
          <cell r="J20" t="str">
            <v>Interventoría Regalías</v>
          </cell>
          <cell r="P20" t="str">
            <v>6.3 Grupos etnicos y relaciones interculturales</v>
          </cell>
        </row>
        <row r="21">
          <cell r="B21" t="str">
            <v xml:space="preserve">DANSOCIAL </v>
          </cell>
          <cell r="F21" t="str">
            <v>DIVULGACION Y PROMOCION</v>
          </cell>
          <cell r="J21" t="str">
            <v>Medicina Legal - Sistema Penal Acusatorio</v>
          </cell>
          <cell r="P21" t="str">
            <v>6.4 Dimensión regional</v>
          </cell>
        </row>
        <row r="22">
          <cell r="B22" t="str">
            <v>DEFENSA CIVIL</v>
          </cell>
          <cell r="F22" t="str">
            <v>EFICIENCIA</v>
          </cell>
          <cell r="J22" t="str">
            <v>Mininterior y Justicia - Cárceles</v>
          </cell>
          <cell r="P22" t="str">
            <v>6.5 Gestión ambiental</v>
          </cell>
        </row>
        <row r="23">
          <cell r="B23" t="str">
            <v>DEFENSORIA</v>
          </cell>
          <cell r="F23" t="str">
            <v>ELABORACIÓN DE DOCUMENTO DE IDENTIFICACIÓN CIUDADANO</v>
          </cell>
          <cell r="J23" t="str">
            <v>Obras Hidráulicas de La Mojana</v>
          </cell>
          <cell r="P23" t="str">
            <v>6.6 Ciencia y tecnología</v>
          </cell>
        </row>
        <row r="24">
          <cell r="B24" t="str">
            <v>DIR. GRAL. COMERCIO EXTERIOR</v>
          </cell>
          <cell r="F24" t="str">
            <v>FOMENTO A CADENAS PRODUCTIVAS</v>
          </cell>
          <cell r="J24" t="str">
            <v>Plan Maestro de Información Básica - PLANIB</v>
          </cell>
          <cell r="P24" t="str">
            <v>6.7 Cultura y desarrollo</v>
          </cell>
        </row>
        <row r="25">
          <cell r="B25" t="str">
            <v>DNP</v>
          </cell>
          <cell r="F25" t="str">
            <v>FOMENTO A LA RECREACIÓN Y EL DEPORTE</v>
          </cell>
          <cell r="J25" t="str">
            <v>Plan Nacional de Lecturas y Bibliotecas</v>
          </cell>
          <cell r="P25" t="str">
            <v>6.8 Demografia y desarrollo</v>
          </cell>
        </row>
        <row r="26">
          <cell r="B26" t="str">
            <v>EJERCITO</v>
          </cell>
          <cell r="F26" t="str">
            <v>FOMENTO AL TURISMO</v>
          </cell>
          <cell r="J26" t="str">
            <v xml:space="preserve">Plan Nacional de Música </v>
          </cell>
          <cell r="P26" t="str">
            <v>6.9 Economía solidaria</v>
          </cell>
        </row>
        <row r="27">
          <cell r="P27" t="str">
            <v>6.10 Dimensión internacional</v>
          </cell>
        </row>
        <row r="29">
          <cell r="B29" t="str">
            <v>ESAP</v>
          </cell>
          <cell r="F29" t="str">
            <v>FOMENTO FORESTAL Y SILVICULTURA</v>
          </cell>
          <cell r="J29" t="str">
            <v>Programa 2500 Km</v>
          </cell>
        </row>
        <row r="30">
          <cell r="B30" t="str">
            <v>FONDO CONGRESO-PENSIONES</v>
          </cell>
          <cell r="F30" t="str">
            <v>INFRAESTRUCTURA  FÉRREA POR CONCESIÓN</v>
          </cell>
          <cell r="J30" t="str">
            <v>Resto</v>
          </cell>
        </row>
        <row r="31">
          <cell r="B31" t="str">
            <v>FONDO NAL. REGALIAS</v>
          </cell>
          <cell r="F31" t="str">
            <v>INFRAESTRUCTURA  FLUVIAL Y MARÍTIMA POR CONCESIÓN</v>
          </cell>
          <cell r="J31" t="str">
            <v>Resto</v>
          </cell>
        </row>
        <row r="32">
          <cell r="B32" t="str">
            <v>FONFAC</v>
          </cell>
          <cell r="F32" t="str">
            <v>INFRAESTRUCTURA  VIAL POR CONCESIÓN</v>
          </cell>
          <cell r="J32" t="str">
            <v>Salud Pública - Vacunas</v>
          </cell>
        </row>
        <row r="33">
          <cell r="B33" t="str">
            <v>FONREGISTRADURIA</v>
          </cell>
          <cell r="F33" t="str">
            <v>INFRAESTRUCTURA FLUVIAL Y MARÍTIMA</v>
          </cell>
          <cell r="J33" t="str">
            <v>Sistema Penal Acusatorio (Rama, Fiscalía, Medicina Legal, Defensoría)</v>
          </cell>
        </row>
        <row r="34">
          <cell r="B34" t="str">
            <v>FONRELACIONES</v>
          </cell>
          <cell r="F34" t="str">
            <v>INFRAESTRUCTURA OPERATIVA</v>
          </cell>
          <cell r="J34" t="str">
            <v>SITM</v>
          </cell>
        </row>
        <row r="35">
          <cell r="B35" t="str">
            <v>FONVIVIENDA</v>
          </cell>
          <cell r="F35" t="str">
            <v>INVESTIGACIÓN, ESTUDIOS Y DESARROLLO TECNOLÓGICO</v>
          </cell>
          <cell r="J35" t="str">
            <v>Subsidios Eléctricos y Gas</v>
          </cell>
        </row>
        <row r="36">
          <cell r="B36" t="str">
            <v>FUERZA AEREA</v>
          </cell>
          <cell r="F36" t="str">
            <v>LEVANTAMIENTO DE INFORMACIÓN Y ENCUESTAS</v>
          </cell>
          <cell r="J36" t="str">
            <v>Subsidios Vivienda Urbana</v>
          </cell>
        </row>
        <row r="37">
          <cell r="B37" t="str">
            <v>FUNPUBLICA</v>
          </cell>
          <cell r="F37" t="str">
            <v>MATERIAL DE GUERRA ARMAMENTO Y MUNICIÓN</v>
          </cell>
          <cell r="J37" t="str">
            <v>Titulación, Adquisición y Adjudicación Tierras</v>
          </cell>
        </row>
        <row r="38">
          <cell r="B38" t="str">
            <v>HOSPITAL MILITAR</v>
          </cell>
          <cell r="F38" t="str">
            <v>MEJORAMIENTO Y MANTENIMIENTO DE INFRAESTRUCTURA</v>
          </cell>
          <cell r="J38" t="str">
            <v>Túnel Segundo Centenario (Túnel de la Línea)</v>
          </cell>
        </row>
        <row r="39">
          <cell r="B39" t="str">
            <v>ICA</v>
          </cell>
          <cell r="F39" t="str">
            <v>MEJORAMIENTO Y MANTENIMIENTO INFRAESTRUCTURA AEROPORTUARIA</v>
          </cell>
          <cell r="J39" t="str">
            <v>Turismo</v>
          </cell>
        </row>
        <row r="40">
          <cell r="B40" t="str">
            <v>ICBF</v>
          </cell>
          <cell r="F40" t="str">
            <v>MEJORAMIENTO Y MANTENIMIENTO VIAL</v>
          </cell>
          <cell r="J40" t="str">
            <v>Universidades-Ley 30/93</v>
          </cell>
        </row>
        <row r="41">
          <cell r="B41" t="str">
            <v>ICETEX</v>
          </cell>
          <cell r="F41" t="str">
            <v>ORGANIZACIÓN DE PROCESOS ELECTORALES</v>
          </cell>
        </row>
        <row r="42">
          <cell r="B42" t="str">
            <v>ICFES</v>
          </cell>
          <cell r="F42" t="str">
            <v>OTRAS ESTRATEGIAS</v>
          </cell>
        </row>
        <row r="43">
          <cell r="B43" t="str">
            <v>IDEAM</v>
          </cell>
          <cell r="F43" t="str">
            <v>PENSIONES</v>
          </cell>
        </row>
        <row r="44">
          <cell r="B44" t="str">
            <v>IGAC</v>
          </cell>
          <cell r="F44" t="str">
            <v>POLÍTICA AMBIENTAL</v>
          </cell>
        </row>
        <row r="45">
          <cell r="B45" t="str">
            <v>INCI</v>
          </cell>
          <cell r="F45" t="str">
            <v>POLÍTICA DE VIVIENDA RURAL</v>
          </cell>
        </row>
        <row r="46">
          <cell r="B46" t="str">
            <v>INCO</v>
          </cell>
          <cell r="F46" t="str">
            <v>POLÍTICA DE VIVIENDA Y GESTIÓN URBANA</v>
          </cell>
        </row>
        <row r="47">
          <cell r="B47" t="str">
            <v>INCODER</v>
          </cell>
          <cell r="F47" t="str">
            <v>PREVENCIÓN EN SALUD</v>
          </cell>
        </row>
        <row r="48">
          <cell r="B48" t="str">
            <v>INGEOMINAS</v>
          </cell>
          <cell r="F48" t="str">
            <v>PREVENCIÓN, MITIGACIÓN, ATENCIÓN DE DESASTRES</v>
          </cell>
        </row>
        <row r="49">
          <cell r="B49" t="str">
            <v>INPEC</v>
          </cell>
          <cell r="F49" t="str">
            <v>PROGRAMAS ESPECIALES</v>
          </cell>
        </row>
        <row r="50">
          <cell r="B50" t="str">
            <v>INS</v>
          </cell>
          <cell r="F50" t="str">
            <v>PROMOCIÓN DE LA INVESTIGACIÓN</v>
          </cell>
        </row>
        <row r="51">
          <cell r="B51" t="str">
            <v>INSOR</v>
          </cell>
          <cell r="F51" t="str">
            <v>PROMOCIÓN Y DEFENSA DE LOS DERECHOS HUMANOS</v>
          </cell>
        </row>
        <row r="52">
          <cell r="B52" t="str">
            <v>INST. CANCEROLOGIA</v>
          </cell>
          <cell r="F52" t="str">
            <v>PROTECCIÓN Y BIENESTAR SOCIAL</v>
          </cell>
        </row>
        <row r="53">
          <cell r="B53" t="str">
            <v>INST. DEL CESAR</v>
          </cell>
          <cell r="F53" t="str">
            <v>PROTECCION Y PROMOCIÓN LABORAL</v>
          </cell>
        </row>
        <row r="54">
          <cell r="B54" t="str">
            <v>INSTITUTO ESTUDIOS MINPUBLICO</v>
          </cell>
          <cell r="F54" t="str">
            <v>REESTRUCTURACIÓN DE HOSPITALES</v>
          </cell>
        </row>
        <row r="55">
          <cell r="B55" t="str">
            <v>INVIAS</v>
          </cell>
          <cell r="F55" t="str">
            <v>RED DE COLOMBIANOS EN EL EXTERIOR</v>
          </cell>
        </row>
        <row r="56">
          <cell r="B56" t="str">
            <v>INVIMA</v>
          </cell>
          <cell r="F56" t="str">
            <v>RED PÚBLICA HOSPITALARIA</v>
          </cell>
        </row>
        <row r="57">
          <cell r="B57" t="str">
            <v>IPSE</v>
          </cell>
          <cell r="F57" t="str">
            <v>REGALÍAS</v>
          </cell>
        </row>
        <row r="58">
          <cell r="B58" t="str">
            <v>ITSA</v>
          </cell>
          <cell r="F58" t="str">
            <v>REGULACIÓN, CONTROL Y VIGILANCIA</v>
          </cell>
        </row>
        <row r="59">
          <cell r="B59" t="str">
            <v>MEDICINA LEGAL</v>
          </cell>
          <cell r="F59" t="str">
            <v>SALUD PÚBLICA</v>
          </cell>
        </row>
        <row r="60">
          <cell r="B60" t="str">
            <v>MINAGRICULTURA</v>
          </cell>
          <cell r="F60" t="str">
            <v>SANIDAD AGROPECUARIA</v>
          </cell>
        </row>
        <row r="61">
          <cell r="B61" t="str">
            <v>MINAMBIENTE</v>
          </cell>
          <cell r="F61" t="str">
            <v>SEGURIDAD SISTEMAS DE TRANSPORTE</v>
          </cell>
        </row>
        <row r="62">
          <cell r="B62" t="str">
            <v>MINCOMERCIO</v>
          </cell>
          <cell r="F62" t="str">
            <v>SERVICIOS INTEGRALES DE SALUD</v>
          </cell>
        </row>
        <row r="63">
          <cell r="B63" t="str">
            <v xml:space="preserve">MINCULTURA </v>
          </cell>
          <cell r="F63" t="str">
            <v>SISTEMAS DE INFORMACIÓN</v>
          </cell>
        </row>
        <row r="64">
          <cell r="B64" t="str">
            <v>MINDEFENSA</v>
          </cell>
          <cell r="F64" t="str">
            <v>SUBSIDIOS</v>
          </cell>
        </row>
        <row r="65">
          <cell r="B65" t="str">
            <v>MINEDUCACION</v>
          </cell>
          <cell r="F65" t="str">
            <v>TELECOMUNICACIONES SOCIALES</v>
          </cell>
        </row>
        <row r="66">
          <cell r="B66" t="str">
            <v>MINHACIENDA</v>
          </cell>
          <cell r="F66" t="str">
            <v>TRANSFERENCIAS</v>
          </cell>
        </row>
        <row r="67">
          <cell r="B67" t="str">
            <v>MININTERIOR</v>
          </cell>
          <cell r="F67" t="str">
            <v>ZONAS CONECTADAS</v>
          </cell>
        </row>
        <row r="68">
          <cell r="B68" t="str">
            <v xml:space="preserve">MINMINAS </v>
          </cell>
          <cell r="F68" t="str">
            <v>ZONAS NO CONECTADAS</v>
          </cell>
        </row>
        <row r="69">
          <cell r="B69" t="str">
            <v>MINPROTECCIÓN</v>
          </cell>
        </row>
        <row r="70">
          <cell r="B70" t="str">
            <v xml:space="preserve">MINPUBLICO </v>
          </cell>
        </row>
        <row r="71">
          <cell r="B71" t="str">
            <v>MINTRANSPORTE</v>
          </cell>
        </row>
        <row r="72">
          <cell r="B72" t="str">
            <v>NASA KI WE</v>
          </cell>
        </row>
        <row r="73">
          <cell r="B73" t="str">
            <v>OTRAS ENTIDADES DEL SECTOR</v>
          </cell>
        </row>
        <row r="74">
          <cell r="B74" t="str">
            <v>PARQUES NALES NATURALES</v>
          </cell>
        </row>
        <row r="75">
          <cell r="B75" t="str">
            <v>PASCUAL BRAVO</v>
          </cell>
        </row>
        <row r="76">
          <cell r="B76" t="str">
            <v>POLICIA NACIONAL (SALUD)</v>
          </cell>
        </row>
        <row r="77">
          <cell r="B77" t="str">
            <v xml:space="preserve">POLICIA NACIONAL  </v>
          </cell>
        </row>
        <row r="78">
          <cell r="B78" t="str">
            <v>PRESIDENCIA</v>
          </cell>
        </row>
        <row r="79">
          <cell r="B79" t="str">
            <v xml:space="preserve">REGISTRADURIA </v>
          </cell>
        </row>
        <row r="80">
          <cell r="B80" t="str">
            <v>SALUD - FFMM</v>
          </cell>
        </row>
        <row r="81">
          <cell r="B81" t="str">
            <v>SANATORIO AGUA DE DIOS</v>
          </cell>
        </row>
        <row r="82">
          <cell r="B82" t="str">
            <v>SENA</v>
          </cell>
        </row>
        <row r="83">
          <cell r="B83" t="str">
            <v xml:space="preserve">SENADO </v>
          </cell>
        </row>
        <row r="84">
          <cell r="B84" t="str">
            <v>SUPERBANCARIA</v>
          </cell>
        </row>
        <row r="85">
          <cell r="B85" t="str">
            <v>SUPERINDUSTRIA Y COMERCIO</v>
          </cell>
        </row>
        <row r="86">
          <cell r="B86" t="str">
            <v>SUPERFINANCIERA</v>
          </cell>
        </row>
        <row r="87">
          <cell r="B87" t="str">
            <v>SUPERNOTARIADO</v>
          </cell>
        </row>
        <row r="88">
          <cell r="B88" t="str">
            <v>SUPERSALUD</v>
          </cell>
        </row>
        <row r="89">
          <cell r="B89" t="str">
            <v>SUPERSERVIPUBLICOS</v>
          </cell>
        </row>
        <row r="90">
          <cell r="B90" t="str">
            <v>SUPERSOCIEDADES</v>
          </cell>
        </row>
        <row r="91">
          <cell r="B91" t="str">
            <v>SUPERSOLIDARIA</v>
          </cell>
        </row>
        <row r="92">
          <cell r="B92" t="str">
            <v>SUPERSUBSIDIO</v>
          </cell>
        </row>
        <row r="93">
          <cell r="B93" t="str">
            <v>TECNICO CENTRAL</v>
          </cell>
        </row>
        <row r="94">
          <cell r="B94" t="str">
            <v>UAE - DIAN</v>
          </cell>
        </row>
        <row r="95">
          <cell r="B95" t="str">
            <v>UAE AGUA POTABLE SANEAMIENTO</v>
          </cell>
        </row>
        <row r="96">
          <cell r="B96" t="str">
            <v>UNAD</v>
          </cell>
        </row>
        <row r="97">
          <cell r="B97" t="str">
            <v>UPME</v>
          </cell>
        </row>
      </sheetData>
      <sheetData sheetId="1"/>
      <sheetData sheetId="2"/>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SNA"/>
      <sheetName val="SSA"/>
      <sheetName val="TELECO"/>
      <sheetName val="INFRAESTRUCTURA"/>
      <sheetName val="SUIFP"/>
      <sheetName val="SPI"/>
      <sheetName val="SINERGIA"/>
      <sheetName val="AEPTOS INDIGENAS"/>
      <sheetName val="COMPROMISOS ESTRATEGICOS"/>
      <sheetName val="PLAN DE ACCION"/>
      <sheetName val="PAA2018"/>
      <sheetName val="META $ 2018"/>
      <sheetName val="PLANEACION"/>
      <sheetName val="DDA COMPR"/>
      <sheetName val="DDA OBL"/>
      <sheetName val="DDA PAGOS"/>
      <sheetName val="DDA RESER2017"/>
      <sheetName val="REGIONALIZACION"/>
      <sheetName val="MT"/>
      <sheetName val="DDA-SSO"/>
      <sheetName val="METAS C-O"/>
      <sheetName val="RESCOMPR"/>
      <sheetName val="RESOBL"/>
      <sheetName val="RESRESER"/>
      <sheetName val="EVALUACION"/>
      <sheetName val="SNA-SSO"/>
      <sheetName val="ANTIOQUIA"/>
      <sheetName val="ATLANTICO"/>
      <sheetName val="CUNDINAMARCA"/>
      <sheetName val="META"/>
      <sheetName val="NSANTANDER"/>
      <sheetName val="VALLE"/>
      <sheetName val="RESUMEN"/>
      <sheetName val="PLAN CHOQUE PPTO 2016"/>
      <sheetName val="RESULTADO"/>
      <sheetName val="PLAN DE CHOQUE RESER2015"/>
      <sheetName val="APLAZAMIENTOS"/>
      <sheetName val="AJUSTE DE VIGENCIAS"/>
      <sheetName val="Hoja2"/>
      <sheetName val="REPROGRAMACION"/>
    </sheetNames>
    <sheetDataSet>
      <sheetData sheetId="0"/>
      <sheetData sheetId="1"/>
      <sheetData sheetId="2"/>
      <sheetData sheetId="3"/>
      <sheetData sheetId="4">
        <row r="39">
          <cell r="C39">
            <v>475313444751</v>
          </cell>
        </row>
      </sheetData>
      <sheetData sheetId="5"/>
      <sheetData sheetId="6"/>
      <sheetData sheetId="7">
        <row r="12">
          <cell r="D12">
            <v>6</v>
          </cell>
        </row>
      </sheetData>
      <sheetData sheetId="8"/>
      <sheetData sheetId="9"/>
      <sheetData sheetId="10"/>
      <sheetData sheetId="11">
        <row r="18">
          <cell r="G18">
            <v>6072000000</v>
          </cell>
        </row>
      </sheetData>
      <sheetData sheetId="12"/>
      <sheetData sheetId="13"/>
      <sheetData sheetId="14">
        <row r="15">
          <cell r="N15">
            <v>11251286017</v>
          </cell>
        </row>
      </sheetData>
      <sheetData sheetId="15">
        <row r="16">
          <cell r="U16">
            <v>0</v>
          </cell>
        </row>
      </sheetData>
      <sheetData sheetId="16"/>
      <sheetData sheetId="17">
        <row r="123">
          <cell r="BM123">
            <v>134867152</v>
          </cell>
        </row>
      </sheetData>
      <sheetData sheetId="18"/>
      <sheetData sheetId="19"/>
      <sheetData sheetId="20"/>
      <sheetData sheetId="21">
        <row r="2">
          <cell r="AB2" t="str">
            <v>ENE</v>
          </cell>
          <cell r="AC2">
            <v>2017</v>
          </cell>
        </row>
        <row r="41">
          <cell r="B41">
            <v>0</v>
          </cell>
        </row>
        <row r="43">
          <cell r="D43">
            <v>0</v>
          </cell>
          <cell r="E43">
            <v>0</v>
          </cell>
          <cell r="F43">
            <v>0</v>
          </cell>
          <cell r="G43">
            <v>0</v>
          </cell>
          <cell r="H43">
            <v>0</v>
          </cell>
          <cell r="I43">
            <v>0</v>
          </cell>
          <cell r="J43">
            <v>0</v>
          </cell>
          <cell r="K43">
            <v>0</v>
          </cell>
          <cell r="L43">
            <v>0</v>
          </cell>
          <cell r="M43">
            <v>0</v>
          </cell>
          <cell r="N43">
            <v>0</v>
          </cell>
          <cell r="O43">
            <v>0</v>
          </cell>
          <cell r="P43">
            <v>0</v>
          </cell>
        </row>
      </sheetData>
      <sheetData sheetId="22">
        <row r="9">
          <cell r="F9">
            <v>95306.095222999997</v>
          </cell>
        </row>
      </sheetData>
      <sheetData sheetId="23">
        <row r="9">
          <cell r="F9">
            <v>1138.3475820000001</v>
          </cell>
        </row>
      </sheetData>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SNA"/>
      <sheetName val="SSA"/>
      <sheetName val="TELECO"/>
      <sheetName val="INFRAESTRUCTURA"/>
      <sheetName val="SUIFP"/>
      <sheetName val="SPI"/>
      <sheetName val="SINERGIA"/>
      <sheetName val="AEPTOS INDIGENAS"/>
      <sheetName val="COMPROMISOS ESTRATEGICOS"/>
      <sheetName val="PLAN DE ACCION"/>
      <sheetName val="PAA2018"/>
      <sheetName val="META $ 2018"/>
      <sheetName val="PLANEACION"/>
      <sheetName val="DDA COMPR"/>
      <sheetName val="DDA OBL"/>
      <sheetName val="DDA PAGOS"/>
      <sheetName val="DDA RESER2017"/>
      <sheetName val="REGIONALIZACION"/>
      <sheetName val="MT"/>
      <sheetName val="DDA-SSO"/>
      <sheetName val="METAS C-O"/>
      <sheetName val="RESCOMPR"/>
      <sheetName val="RESOBL"/>
      <sheetName val="RESRESER"/>
      <sheetName val="EVALUACION"/>
      <sheetName val="SNA-SSO"/>
      <sheetName val="ANTIOQUIA"/>
      <sheetName val="ATLANTICO"/>
      <sheetName val="CUNDINAMARCA"/>
      <sheetName val="META"/>
      <sheetName val="NSANTANDER"/>
      <sheetName val="VALLE"/>
      <sheetName val="RESUMEN"/>
      <sheetName val="PLAN CHOQUE PPTO 2016"/>
      <sheetName val="RESULTADO"/>
      <sheetName val="PLAN DE CHOQUE RESER2015"/>
      <sheetName val="APLAZAMIENTOS"/>
      <sheetName val="AJUSTE DE VIGENCIAS"/>
      <sheetName val="Hoja2"/>
      <sheetName val="REPROGRAMACION"/>
    </sheetNames>
    <sheetDataSet>
      <sheetData sheetId="0"/>
      <sheetData sheetId="1"/>
      <sheetData sheetId="2"/>
      <sheetData sheetId="3"/>
      <sheetData sheetId="4"/>
      <sheetData sheetId="5"/>
      <sheetData sheetId="6"/>
      <sheetData sheetId="7"/>
      <sheetData sheetId="8"/>
      <sheetData sheetId="9"/>
      <sheetData sheetId="10"/>
      <sheetData sheetId="11">
        <row r="18">
          <cell r="G18">
            <v>6072000000</v>
          </cell>
        </row>
      </sheetData>
      <sheetData sheetId="12"/>
      <sheetData sheetId="13"/>
      <sheetData sheetId="14"/>
      <sheetData sheetId="15"/>
      <sheetData sheetId="16"/>
      <sheetData sheetId="17"/>
      <sheetData sheetId="18"/>
      <sheetData sheetId="19"/>
      <sheetData sheetId="20"/>
      <sheetData sheetId="21">
        <row r="2">
          <cell r="AB2" t="str">
            <v>ENE</v>
          </cell>
          <cell r="AC2">
            <v>2017</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Supuestos"/>
      <sheetName val="Basico"/>
      <sheetName val="Solicitudes Filtradas"/>
      <sheetName val="OBLIGACIONES"/>
      <sheetName val="TRASLADOS Y MODIFICACIONES"/>
      <sheetName val="EJEC REGIONAL"/>
      <sheetName val="RESERVA"/>
      <sheetName val="resumen"/>
      <sheetName val="resumen general"/>
      <sheetName val="resumen %"/>
      <sheetName val="x programas presup"/>
      <sheetName val="x programas"/>
      <sheetName val="por areas"/>
      <sheetName val="X PROGRAMA DNP"/>
      <sheetName val="ejec mensual"/>
      <sheetName val="obligaciones mensual"/>
      <sheetName val="PARA PUBLICAR"/>
      <sheetName val="TECHOS"/>
      <sheetName val="Recorte"/>
    </sheetNames>
    <sheetDataSet>
      <sheetData sheetId="0" refreshError="1">
        <row r="4">
          <cell r="B4" t="str">
            <v>ACCION SOCIAL</v>
          </cell>
          <cell r="C4" t="str">
            <v>FONDO ESPECIAL</v>
          </cell>
          <cell r="D4" t="str">
            <v>VIGENCIA FUTURA</v>
          </cell>
          <cell r="E4" t="str">
            <v>NACIÓN</v>
          </cell>
        </row>
        <row r="5">
          <cell r="B5" t="str">
            <v>AEROCIVIL</v>
          </cell>
          <cell r="C5" t="str">
            <v>RENTA ESPECIFICA</v>
          </cell>
          <cell r="D5" t="str">
            <v>LEY</v>
          </cell>
          <cell r="E5" t="str">
            <v>PROPIOS</v>
          </cell>
        </row>
        <row r="6">
          <cell r="B6" t="str">
            <v>AGENCIA LOGÍSTICA</v>
          </cell>
          <cell r="C6" t="str">
            <v>CRÉDITO</v>
          </cell>
          <cell r="D6" t="str">
            <v>CRÉDITO</v>
          </cell>
        </row>
        <row r="7">
          <cell r="B7" t="str">
            <v>ANH</v>
          </cell>
          <cell r="C7" t="str">
            <v>PARAFISCAL</v>
          </cell>
          <cell r="D7" t="str">
            <v>CONTRAPARTIDA</v>
          </cell>
        </row>
        <row r="8">
          <cell r="B8" t="str">
            <v>ANTROPOLOGIA E HISTORIA</v>
          </cell>
          <cell r="C8" t="str">
            <v>DONACION</v>
          </cell>
          <cell r="D8" t="str">
            <v>FONDO ESPECIAL</v>
          </cell>
        </row>
        <row r="9">
          <cell r="B9" t="str">
            <v>ARCHIVO GENERAL</v>
          </cell>
          <cell r="C9" t="str">
            <v>OTROS PROPIOS</v>
          </cell>
          <cell r="D9" t="str">
            <v>FLEXIBLE</v>
          </cell>
        </row>
        <row r="10">
          <cell r="B10" t="str">
            <v>ARMADA</v>
          </cell>
          <cell r="C10" t="str">
            <v>NUEVO IMPUESTO</v>
          </cell>
        </row>
        <row r="11">
          <cell r="B11" t="str">
            <v>ARTESANIAS DE COLOMBIA S.A.</v>
          </cell>
          <cell r="C11" t="str">
            <v>OTROS NACIÓN</v>
          </cell>
        </row>
        <row r="12">
          <cell r="B12" t="str">
            <v xml:space="preserve">AUDITORIA </v>
          </cell>
        </row>
        <row r="13">
          <cell r="B13" t="str">
            <v>BANCO AGRARIO</v>
          </cell>
        </row>
        <row r="14">
          <cell r="B14" t="str">
            <v>BIBLIOTECA DE MEDELLIN</v>
          </cell>
        </row>
        <row r="15">
          <cell r="B15" t="str">
            <v>C.D.A.</v>
          </cell>
        </row>
        <row r="16">
          <cell r="B16" t="str">
            <v>C.S.B.</v>
          </cell>
        </row>
        <row r="17">
          <cell r="B17" t="str">
            <v>CAMARA</v>
          </cell>
        </row>
        <row r="18">
          <cell r="B18" t="str">
            <v>CORPOURABA</v>
          </cell>
        </row>
        <row r="19">
          <cell r="B19" t="str">
            <v xml:space="preserve">DANSOCIAL </v>
          </cell>
        </row>
        <row r="20">
          <cell r="B20" t="str">
            <v>CREG</v>
          </cell>
        </row>
        <row r="21">
          <cell r="B21" t="str">
            <v xml:space="preserve">DANSOCIAL </v>
          </cell>
        </row>
        <row r="22">
          <cell r="B22" t="str">
            <v>DEFENSA CIVIL</v>
          </cell>
        </row>
        <row r="23">
          <cell r="B23" t="str">
            <v>DEFENSORIA</v>
          </cell>
        </row>
        <row r="24">
          <cell r="B24" t="str">
            <v>DIR. GRAL. COMERCIO EXTERIOR</v>
          </cell>
        </row>
        <row r="25">
          <cell r="B25" t="str">
            <v>DNP</v>
          </cell>
        </row>
        <row r="26">
          <cell r="B26" t="str">
            <v>EJERCITO</v>
          </cell>
        </row>
        <row r="27">
          <cell r="B27" t="str">
            <v>FONDO NAL. REGALIAS</v>
          </cell>
        </row>
        <row r="28">
          <cell r="B28" t="str">
            <v>FONFAC</v>
          </cell>
        </row>
        <row r="29">
          <cell r="B29" t="str">
            <v>ESAP</v>
          </cell>
        </row>
        <row r="30">
          <cell r="B30" t="str">
            <v>FONDO CONGRESO-PENSIONES</v>
          </cell>
        </row>
        <row r="31">
          <cell r="B31" t="str">
            <v>FONDO NAL. REGALIAS</v>
          </cell>
        </row>
        <row r="32">
          <cell r="B32" t="str">
            <v>FONFAC</v>
          </cell>
        </row>
        <row r="33">
          <cell r="B33" t="str">
            <v>FONREGISTRADURIA</v>
          </cell>
        </row>
        <row r="34">
          <cell r="B34" t="str">
            <v>FONRELACIONES</v>
          </cell>
        </row>
        <row r="35">
          <cell r="B35" t="str">
            <v>FONVIVIENDA</v>
          </cell>
        </row>
        <row r="36">
          <cell r="B36" t="str">
            <v>FUERZA AEREA</v>
          </cell>
        </row>
        <row r="37">
          <cell r="B37" t="str">
            <v>FUNPUBLICA</v>
          </cell>
        </row>
        <row r="38">
          <cell r="B38" t="str">
            <v>HOSPITAL MILITAR</v>
          </cell>
        </row>
        <row r="39">
          <cell r="B39" t="str">
            <v>ICA</v>
          </cell>
        </row>
        <row r="40">
          <cell r="B40" t="str">
            <v>ICBF</v>
          </cell>
        </row>
        <row r="41">
          <cell r="B41" t="str">
            <v>ICETEX</v>
          </cell>
        </row>
        <row r="42">
          <cell r="B42" t="str">
            <v>ICFES</v>
          </cell>
        </row>
        <row r="43">
          <cell r="B43" t="str">
            <v>IDEAM</v>
          </cell>
        </row>
        <row r="44">
          <cell r="B44" t="str">
            <v>IGAC</v>
          </cell>
        </row>
        <row r="45">
          <cell r="B45" t="str">
            <v>INCI</v>
          </cell>
        </row>
        <row r="46">
          <cell r="B46" t="str">
            <v>INCO</v>
          </cell>
        </row>
        <row r="47">
          <cell r="B47" t="str">
            <v>INCODER</v>
          </cell>
        </row>
        <row r="48">
          <cell r="B48" t="str">
            <v>INGEOMINAS</v>
          </cell>
        </row>
        <row r="49">
          <cell r="B49" t="str">
            <v>INPEC</v>
          </cell>
        </row>
        <row r="50">
          <cell r="B50" t="str">
            <v>INS</v>
          </cell>
        </row>
        <row r="51">
          <cell r="B51" t="str">
            <v>INSOR</v>
          </cell>
        </row>
        <row r="52">
          <cell r="B52" t="str">
            <v>INST. CANCEROLOGIA</v>
          </cell>
        </row>
        <row r="53">
          <cell r="B53" t="str">
            <v>INST. DEL CESAR</v>
          </cell>
        </row>
        <row r="54">
          <cell r="B54" t="str">
            <v>INSTITUTO ESTUDIOS MINPUBLICO</v>
          </cell>
        </row>
        <row r="55">
          <cell r="B55" t="str">
            <v>INVIAS</v>
          </cell>
        </row>
        <row r="56">
          <cell r="B56" t="str">
            <v>INVIMA</v>
          </cell>
        </row>
        <row r="57">
          <cell r="B57" t="str">
            <v>IPSE</v>
          </cell>
        </row>
        <row r="58">
          <cell r="B58" t="str">
            <v>ITSA</v>
          </cell>
        </row>
        <row r="59">
          <cell r="B59" t="str">
            <v>MEDICINA LEGAL</v>
          </cell>
        </row>
        <row r="60">
          <cell r="B60" t="str">
            <v>MINAGRICULTURA</v>
          </cell>
        </row>
        <row r="61">
          <cell r="B61" t="str">
            <v>MINAMBIENTE</v>
          </cell>
        </row>
        <row r="62">
          <cell r="B62" t="str">
            <v>MINCOMERCIO</v>
          </cell>
        </row>
        <row r="63">
          <cell r="B63" t="str">
            <v xml:space="preserve">MINCULTURA </v>
          </cell>
        </row>
        <row r="64">
          <cell r="B64" t="str">
            <v>MINDEFENSA</v>
          </cell>
        </row>
        <row r="65">
          <cell r="B65" t="str">
            <v>MINEDUCACION</v>
          </cell>
        </row>
        <row r="66">
          <cell r="B66" t="str">
            <v>MINHACIENDA</v>
          </cell>
        </row>
        <row r="67">
          <cell r="B67" t="str">
            <v>MININTERIOR</v>
          </cell>
        </row>
        <row r="68">
          <cell r="B68" t="str">
            <v xml:space="preserve">MINMINAS </v>
          </cell>
        </row>
        <row r="69">
          <cell r="B69" t="str">
            <v>MINPROTECCIÓN</v>
          </cell>
        </row>
        <row r="70">
          <cell r="B70" t="str">
            <v xml:space="preserve">MINPUBLICO </v>
          </cell>
        </row>
        <row r="71">
          <cell r="B71" t="str">
            <v>MINTRANSPORTE</v>
          </cell>
        </row>
        <row r="72">
          <cell r="B72" t="str">
            <v>NASA KI WE</v>
          </cell>
        </row>
        <row r="73">
          <cell r="B73" t="str">
            <v>OTRAS ENTIDADES DEL SECTOR</v>
          </cell>
        </row>
        <row r="74">
          <cell r="B74" t="str">
            <v>PARQUES NALES NATURALES</v>
          </cell>
        </row>
        <row r="75">
          <cell r="B75" t="str">
            <v>PASCUAL BRAVO</v>
          </cell>
        </row>
        <row r="76">
          <cell r="B76" t="str">
            <v>POLICIA NACIONAL (SALUD)</v>
          </cell>
        </row>
        <row r="77">
          <cell r="B77" t="str">
            <v xml:space="preserve">POLICIA NACIONAL  </v>
          </cell>
        </row>
        <row r="78">
          <cell r="B78" t="str">
            <v>PRESIDENCIA</v>
          </cell>
        </row>
        <row r="79">
          <cell r="B79" t="str">
            <v xml:space="preserve">REGISTRADURIA </v>
          </cell>
        </row>
        <row r="80">
          <cell r="B80" t="str">
            <v>SALUD - FFMM</v>
          </cell>
        </row>
        <row r="81">
          <cell r="B81" t="str">
            <v>SANATORIO AGUA DE DIOS</v>
          </cell>
        </row>
        <row r="82">
          <cell r="B82" t="str">
            <v>SENA</v>
          </cell>
        </row>
        <row r="83">
          <cell r="B83" t="str">
            <v xml:space="preserve">SENADO </v>
          </cell>
        </row>
        <row r="84">
          <cell r="B84" t="str">
            <v>SUPERBANCARIA</v>
          </cell>
        </row>
        <row r="85">
          <cell r="B85" t="str">
            <v>SUPERINDUSTRIA Y COMERCIO</v>
          </cell>
        </row>
        <row r="86">
          <cell r="B86" t="str">
            <v>SUPERFINANCIERA</v>
          </cell>
        </row>
        <row r="87">
          <cell r="B87" t="str">
            <v>SUPERNOTARIADO</v>
          </cell>
        </row>
        <row r="88">
          <cell r="B88" t="str">
            <v>SUPERSALUD</v>
          </cell>
        </row>
        <row r="89">
          <cell r="B89" t="str">
            <v>SUPERSERVIPUBLICOS</v>
          </cell>
        </row>
        <row r="90">
          <cell r="B90" t="str">
            <v>SUPERSOCIEDADES</v>
          </cell>
        </row>
        <row r="91">
          <cell r="B91" t="str">
            <v>SUPERSOLIDARIA</v>
          </cell>
        </row>
        <row r="92">
          <cell r="B92" t="str">
            <v>SUPERSUBSIDIO</v>
          </cell>
        </row>
        <row r="93">
          <cell r="B93" t="str">
            <v>TECNICO CENTRAL</v>
          </cell>
        </row>
        <row r="94">
          <cell r="B94" t="str">
            <v>UAE - DIAN</v>
          </cell>
        </row>
        <row r="95">
          <cell r="B95" t="str">
            <v>UAE AGUA POTABLE SANEAMIENTO</v>
          </cell>
        </row>
        <row r="96">
          <cell r="B96" t="str">
            <v>UNAD</v>
          </cell>
        </row>
        <row r="97">
          <cell r="B97" t="str">
            <v>UPME</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úmen de Aprobación"/>
      <sheetName val="Indicadores"/>
      <sheetName val="Avances antiguo"/>
      <sheetName val="Avances Indicadores"/>
      <sheetName val="Tablero Contro Presidencia"/>
      <sheetName val="Indicadores Regionales"/>
      <sheetName val="Base Reporte"/>
      <sheetName val="Base detallada"/>
      <sheetName val="Cuadro resúmen"/>
      <sheetName val="Guía"/>
    </sheetNames>
    <sheetDataSet>
      <sheetData sheetId="0"/>
      <sheetData sheetId="1"/>
      <sheetData sheetId="2"/>
      <sheetData sheetId="3"/>
      <sheetData sheetId="4"/>
      <sheetData sheetId="5"/>
      <sheetData sheetId="6">
        <row r="1">
          <cell r="D1" t="str">
            <v>Indicador</v>
          </cell>
          <cell r="E1" t="str">
            <v>Periodicidad</v>
          </cell>
          <cell r="F1" t="str">
            <v>Avance Cuantitativo</v>
          </cell>
          <cell r="G1" t="str">
            <v>Avance Cualitativo</v>
          </cell>
          <cell r="H1" t="str">
            <v>Fecha Corte</v>
          </cell>
          <cell r="I1" t="str">
            <v>Gerente de Meta</v>
          </cell>
          <cell r="J1" t="str">
            <v>Fecha de Reporte de Avance</v>
          </cell>
          <cell r="K1" t="str">
            <v>Estado</v>
          </cell>
          <cell r="L1" t="str">
            <v>Valor Vigente</v>
          </cell>
          <cell r="M1" t="str">
            <v>Sectorialista</v>
          </cell>
          <cell r="N1" t="str">
            <v>Fecha Revisión</v>
          </cell>
        </row>
        <row r="2">
          <cell r="D2" t="str">
            <v>Municipios capacitados y/o apoyados técnicamente para la revisión de los Planes de Ordenamiento Territorial (POT)</v>
          </cell>
          <cell r="E2" t="str">
            <v>Mensual</v>
          </cell>
          <cell r="F2">
            <v>90</v>
          </cell>
          <cell r="G2" t="str">
            <v>El día 11 de julio e realizó asistencia técnica en temas de revisión y ajuste de POT a los siguientes 53 municipios de Cundinamarca (53): Bogota D.C., Bojaca, Cachipay, Carmen De Carupa, Chaguani, Cogua, Cota, El Colegio, El Rosal, Fomeque, Gachala, Gama,</v>
          </cell>
          <cell r="H2">
            <v>42582</v>
          </cell>
          <cell r="I2" t="str">
            <v>emarino</v>
          </cell>
          <cell r="J2">
            <v>42586</v>
          </cell>
          <cell r="K2" t="str">
            <v>Aprobado</v>
          </cell>
          <cell r="L2" t="str">
            <v>SI</v>
          </cell>
          <cell r="M2" t="str">
            <v>jualopez</v>
          </cell>
          <cell r="N2">
            <v>42586</v>
          </cell>
        </row>
        <row r="3">
          <cell r="D3" t="str">
            <v>Municipios capacitados en la incorporación de la gestión del riesgo en la revisión de sus POT</v>
          </cell>
          <cell r="E3" t="str">
            <v>Mensual</v>
          </cell>
          <cell r="F3">
            <v>89</v>
          </cell>
          <cell r="G3" t="str">
            <v xml:space="preserve">El día 11 de julio e realizó asistencia técnica en temas relacionados con la incorporación del riesgo en los POT a los siguientes 53 municipios de Cundinamarca: Bogota D.C., Bojaca, Cachipay, Carmen De Carupa, Chaguani, Cogua, Cota, El Colegio, El Rosal, </v>
          </cell>
          <cell r="H3">
            <v>42582</v>
          </cell>
          <cell r="I3" t="str">
            <v>emarino</v>
          </cell>
          <cell r="J3">
            <v>42586</v>
          </cell>
          <cell r="K3" t="str">
            <v>Aprobado</v>
          </cell>
          <cell r="L3" t="str">
            <v>SI</v>
          </cell>
          <cell r="M3" t="str">
            <v>jualopez</v>
          </cell>
          <cell r="N3">
            <v>42586</v>
          </cell>
        </row>
        <row r="4">
          <cell r="D4" t="str">
            <v>Municipios capacitados en la elaboración del inventario de asentamientos en zonas de alto riesgo.</v>
          </cell>
          <cell r="E4" t="str">
            <v>Mensual</v>
          </cell>
          <cell r="F4">
            <v>71</v>
          </cell>
          <cell r="G4" t="str">
            <v>Los días 13 y 14 de julio se realizó una capacitación en la elaboración del inventario de asentamientos en zonas de alto riesgo a los siguientes 57 municipios de Santander: Aguada, Albania, Aratoca, Barrancabermeja, Betulia, Bolívar, Bucaramanga, Cabrera,</v>
          </cell>
          <cell r="H4">
            <v>42582</v>
          </cell>
          <cell r="I4" t="str">
            <v>emarino</v>
          </cell>
          <cell r="J4">
            <v>42586</v>
          </cell>
          <cell r="K4" t="str">
            <v>Aprobado</v>
          </cell>
          <cell r="L4" t="str">
            <v>SI</v>
          </cell>
          <cell r="M4" t="str">
            <v>jualopez</v>
          </cell>
          <cell r="N4">
            <v>42586</v>
          </cell>
        </row>
        <row r="5">
          <cell r="D5" t="str">
            <v>Porcentaje de hogares urbanos en condiciones de déficit de vivienda cualitativo</v>
          </cell>
          <cell r="E5" t="str">
            <v>Anual</v>
          </cell>
          <cell r="G5" t="str">
            <v>Con el fin de disminuir el déficit de vivienda urbana, y apoyar diversos segmentos de la población, con ingresos y capacidades de ahorro distintas, se han creado diferentes programas en la política de vivienda urbana como son VIPA, Mi Casa Ya, Cobertura a</v>
          </cell>
          <cell r="H5">
            <v>42582</v>
          </cell>
          <cell r="I5" t="str">
            <v>dbarrera</v>
          </cell>
          <cell r="J5">
            <v>42591</v>
          </cell>
          <cell r="K5" t="str">
            <v>Aprobado</v>
          </cell>
          <cell r="L5" t="str">
            <v>SI</v>
          </cell>
          <cell r="M5" t="str">
            <v>jualopez</v>
          </cell>
          <cell r="N5">
            <v>42591</v>
          </cell>
        </row>
        <row r="6">
          <cell r="D6" t="str">
            <v>Mejoramientos de vivienda  ejecutados</v>
          </cell>
          <cell r="E6" t="str">
            <v>Trimestral</v>
          </cell>
          <cell r="G6" t="str">
            <v>En el mes de julio 2016, se continúa con el proceso de intervención y asignación de mejoramiento de vivienda en los municipios y departamentos a nivel nacional, región pacífica y caribe.</v>
          </cell>
          <cell r="H6">
            <v>42582</v>
          </cell>
          <cell r="I6" t="str">
            <v>planeacionvivienda</v>
          </cell>
          <cell r="J6">
            <v>42591</v>
          </cell>
          <cell r="K6" t="str">
            <v>Aprobado</v>
          </cell>
          <cell r="L6" t="str">
            <v>SI</v>
          </cell>
          <cell r="M6" t="str">
            <v>jualopez</v>
          </cell>
          <cell r="N6">
            <v>42591</v>
          </cell>
        </row>
        <row r="7">
          <cell r="D7" t="str">
            <v>Porcentaje de hogares urbanos en situación de déficit de vivienda cuantitativo</v>
          </cell>
          <cell r="E7" t="str">
            <v>Anual</v>
          </cell>
          <cell r="G7" t="str">
            <v>Con el fin de disminuir el déficit de vivienda urbana, y apoyar diversos segmentos de la población, con ingresos y capacidades de ahorro distintas, se han creado diferentes programas en la política de vivienda urbana como son VIPA, Mi Casa Ya, Cobertura a</v>
          </cell>
          <cell r="H7">
            <v>42582</v>
          </cell>
          <cell r="I7" t="str">
            <v>dbarrera</v>
          </cell>
          <cell r="J7">
            <v>42591</v>
          </cell>
          <cell r="K7" t="str">
            <v>Aprobado</v>
          </cell>
          <cell r="L7" t="str">
            <v>SI</v>
          </cell>
          <cell r="M7" t="str">
            <v>jualopez</v>
          </cell>
          <cell r="N7">
            <v>42591</v>
          </cell>
        </row>
        <row r="8">
          <cell r="D8" t="str">
            <v>Viviendas de interés prioritario y  social iniciadas con apoyo de Fonvivienda</v>
          </cell>
          <cell r="E8" t="str">
            <v>Mensual</v>
          </cell>
          <cell r="G8" t="str">
            <v>Al mes de junio se han iniciado 19.362 soluciones de vivienda en el Programa de Cobertura a la Tasa - FRECH, habilitado 19.632 hogares en el Programa de Vivienda Mi Casa Ya y 2.399 soluciones de vivienda iniciadas en el Programa de Vivienda de Interés Pri</v>
          </cell>
          <cell r="H8">
            <v>42582</v>
          </cell>
          <cell r="I8" t="str">
            <v>alquintero</v>
          </cell>
          <cell r="J8">
            <v>42591</v>
          </cell>
          <cell r="K8" t="str">
            <v>Aprobado</v>
          </cell>
          <cell r="L8" t="str">
            <v>SI</v>
          </cell>
          <cell r="M8" t="str">
            <v>jualopez</v>
          </cell>
          <cell r="N8">
            <v>42591</v>
          </cell>
        </row>
        <row r="9">
          <cell r="D9" t="str">
            <v>Viviendas iniciadas de interés prioritario programa de vivienda gratis segunda fase</v>
          </cell>
          <cell r="E9" t="str">
            <v>Mensual</v>
          </cell>
          <cell r="F9">
            <v>0</v>
          </cell>
          <cell r="G9" t="str">
            <v>Durante el mes de julio no se presentaron iniciaciones en el Programa de Vivienda Gratuita Segunda Fase, esto debido a que las viviendas iniciadas durante el 2015 se encuentra en proceso de construcción, la demás soluciones de viviendas no han iniciado to</v>
          </cell>
          <cell r="H9">
            <v>42582</v>
          </cell>
          <cell r="I9" t="str">
            <v>alquintero</v>
          </cell>
          <cell r="J9">
            <v>42587</v>
          </cell>
          <cell r="K9" t="str">
            <v>Aprobado</v>
          </cell>
          <cell r="L9" t="str">
            <v>SI</v>
          </cell>
          <cell r="M9" t="str">
            <v>jualopez</v>
          </cell>
          <cell r="N9">
            <v>42587</v>
          </cell>
        </row>
        <row r="10">
          <cell r="D10" t="str">
            <v>Viviendas de interés prioritario iniciadas en el Programa de Vivienda - VIPA</v>
          </cell>
          <cell r="E10" t="str">
            <v>Mensual</v>
          </cell>
          <cell r="F10">
            <v>2399</v>
          </cell>
          <cell r="G10" t="str">
            <v>Durante el mes de julio se iniciaron 1.061 soluciones de vivienda en el marco del Programa de Vivienda de Interés Prioritario para Ahorradores - VIPA, para un acumulado en el año de 2.399</v>
          </cell>
          <cell r="H10">
            <v>42582</v>
          </cell>
          <cell r="I10" t="str">
            <v>alquintero</v>
          </cell>
          <cell r="J10">
            <v>42590</v>
          </cell>
          <cell r="K10" t="str">
            <v>Aprobado</v>
          </cell>
          <cell r="L10" t="str">
            <v>SI</v>
          </cell>
          <cell r="M10" t="str">
            <v>jualopez</v>
          </cell>
          <cell r="N10">
            <v>42591</v>
          </cell>
        </row>
        <row r="11">
          <cell r="D11" t="str">
            <v>Viviendas de interés social iniciadas en el Programa de promoción y acceso a vivienda de interés social - "Mi Casa Ya"</v>
          </cell>
          <cell r="E11" t="str">
            <v>Mensual</v>
          </cell>
          <cell r="F11">
            <v>19632</v>
          </cell>
          <cell r="G11" t="str">
            <v>En el mes de julio se habilitaron 2.867 hogares en el Programa Mi Casa Ya, para un acumulado de 19.632 habilitados durante el año 2016 en todo el país.</v>
          </cell>
          <cell r="H11">
            <v>42582</v>
          </cell>
          <cell r="I11" t="str">
            <v>alquintero</v>
          </cell>
          <cell r="J11">
            <v>42587</v>
          </cell>
          <cell r="K11" t="str">
            <v>Aprobado</v>
          </cell>
          <cell r="L11" t="str">
            <v>SI</v>
          </cell>
          <cell r="M11" t="str">
            <v>jualopez</v>
          </cell>
          <cell r="N11">
            <v>42587</v>
          </cell>
        </row>
        <row r="12">
          <cell r="D12" t="str">
            <v>Viviendas de interés prioritario y  social iniciadas en el Programa de Cobertura Condicionada para Créditos de Vivienda Segunda Generación - "Frech"</v>
          </cell>
          <cell r="E12" t="str">
            <v>Mensual</v>
          </cell>
          <cell r="F12">
            <v>19362</v>
          </cell>
          <cell r="G12" t="str">
            <v>Para el mes de julio se tiene un acumulado de 19.362 viviendas iniciadas en el marco del Programa de Cobertura Condicionada para Créditos de Vivienda Segunda Generación - "Frech", distribuidas así: 4.310 Viviendas de Interés Prioritario y 15.052 Viviendas</v>
          </cell>
          <cell r="H12">
            <v>42582</v>
          </cell>
          <cell r="I12" t="str">
            <v>ccortes</v>
          </cell>
          <cell r="J12">
            <v>42587</v>
          </cell>
          <cell r="K12" t="str">
            <v>Aprobado</v>
          </cell>
          <cell r="L12" t="str">
            <v>SI</v>
          </cell>
          <cell r="M12" t="str">
            <v>jualopez</v>
          </cell>
          <cell r="N12">
            <v>42587</v>
          </cell>
        </row>
        <row r="13">
          <cell r="D13" t="str">
            <v>Porcentaje de municipios que tratan adecuadamente los residuos sólidos</v>
          </cell>
          <cell r="E13" t="str">
            <v>Anual</v>
          </cell>
          <cell r="G13" t="str">
            <v>Asistencia técnicas: En el marco de la Mesa Técnica Ambiental del PDA (EMCASERVICIOS) con participación del VASB, CRC, Alcaldes y Operadores del Servicio Público de Aseo, tema: Disposición Final de Residuos Sólidos en el Nte del Cauca; taller de capacitac</v>
          </cell>
          <cell r="H13">
            <v>42582</v>
          </cell>
          <cell r="I13" t="str">
            <v>garcila</v>
          </cell>
          <cell r="J13">
            <v>42590</v>
          </cell>
          <cell r="K13" t="str">
            <v>Aprobado</v>
          </cell>
          <cell r="L13" t="str">
            <v>SI</v>
          </cell>
          <cell r="M13" t="str">
            <v>jualopez</v>
          </cell>
          <cell r="N13">
            <v>42591</v>
          </cell>
        </row>
        <row r="14">
          <cell r="D14" t="str">
            <v>Municipios que pasan a disponer en un nuevo sitio de disposición final</v>
          </cell>
          <cell r="E14" t="str">
            <v>Anual</v>
          </cell>
          <cell r="G14" t="str">
            <v>Asistencia técnicas: En el marco de la Mesa Técnica Ambiental del PDA (EMCASERVICIOS) con participación del VASB, CRC, Alcaldes y Operadores del Servicio Público de Aseo, tema: Disposición Final de Residuos Sólidos en el Nte del Cauca; taller de capacitac</v>
          </cell>
          <cell r="H14">
            <v>42582</v>
          </cell>
          <cell r="I14" t="str">
            <v>garcila</v>
          </cell>
          <cell r="J14">
            <v>42590</v>
          </cell>
          <cell r="K14" t="str">
            <v>Aprobado</v>
          </cell>
          <cell r="L14" t="str">
            <v>SI</v>
          </cell>
          <cell r="M14" t="str">
            <v>jualopez</v>
          </cell>
          <cell r="N14">
            <v>42591</v>
          </cell>
        </row>
        <row r="15">
          <cell r="D15" t="str">
            <v>Porcentaje de cupos asignados para vivienda urbana nueva  en la región Caribe</v>
          </cell>
          <cell r="E15" t="str">
            <v>Mensual</v>
          </cell>
          <cell r="F15">
            <v>55.57</v>
          </cell>
          <cell r="G15" t="str">
            <v>Mediante la Resolución 1082 de junio de 2015 "Por la cual se distribuyen los cupos de recursos para la asignación de los subsidios familiares de vivienda en especie de que trata la Resolución 0494 de 2015", se asignó porcentaje del 29,24% de cupos de recu</v>
          </cell>
          <cell r="H15">
            <v>42582</v>
          </cell>
          <cell r="I15" t="str">
            <v>alquintero</v>
          </cell>
          <cell r="J15">
            <v>42587</v>
          </cell>
          <cell r="K15" t="str">
            <v>Aprobado</v>
          </cell>
          <cell r="L15" t="str">
            <v>SI</v>
          </cell>
          <cell r="M15" t="str">
            <v>jualopez</v>
          </cell>
          <cell r="N15">
            <v>42587</v>
          </cell>
        </row>
        <row r="16">
          <cell r="D16" t="str">
            <v>Mejoramientos de vivienda ejecutados - Caribe</v>
          </cell>
          <cell r="E16" t="str">
            <v>Trimestral</v>
          </cell>
          <cell r="G16" t="str">
            <v>En el mes de julio 2016, se continúa con el proceso de intervención y asignación de mejoramiento en los municipios y departamentos a nivel región caribe.</v>
          </cell>
          <cell r="H16">
            <v>42582</v>
          </cell>
          <cell r="I16" t="str">
            <v>planeacionvivienda</v>
          </cell>
          <cell r="J16">
            <v>42591</v>
          </cell>
          <cell r="K16" t="str">
            <v>Aprobado</v>
          </cell>
          <cell r="L16" t="str">
            <v>SI</v>
          </cell>
          <cell r="M16" t="str">
            <v>jualopez</v>
          </cell>
          <cell r="N16">
            <v>42591</v>
          </cell>
        </row>
        <row r="17">
          <cell r="D17" t="str">
            <v>Nuevos cupos asignados para vivienda urbana nueva en la región Centro Oriente</v>
          </cell>
          <cell r="E17" t="str">
            <v>Mensual</v>
          </cell>
          <cell r="F17">
            <v>2169</v>
          </cell>
          <cell r="G17" t="str">
            <v>Durante el mes de julio se habilitaron 96 hogares en el marco del Programa Mi Casa, se iniciaron 148 soluciones de vivienda de interés social y prioritario en el programa frech para un total de 244 cupos nuevos para la región centro oriente, con un acumul</v>
          </cell>
          <cell r="H17">
            <v>42582</v>
          </cell>
          <cell r="I17" t="str">
            <v>alquintero</v>
          </cell>
          <cell r="J17">
            <v>42587</v>
          </cell>
          <cell r="K17" t="str">
            <v>Aprobado</v>
          </cell>
          <cell r="L17" t="str">
            <v>SI</v>
          </cell>
          <cell r="M17" t="str">
            <v>jualopez</v>
          </cell>
          <cell r="N17">
            <v>42587</v>
          </cell>
        </row>
        <row r="18">
          <cell r="D18" t="str">
            <v>Municipios que disponen en un  sitio adecuado de disposición final existente en la Región de los LLanos</v>
          </cell>
          <cell r="E18" t="str">
            <v>Anual</v>
          </cell>
          <cell r="G18" t="str">
            <v xml:space="preserve">Julio de 2016 • En las instalaciones del MVCT se reunieron el gestor del PDA de Meta y este Ministerio y se brindó asistencia técnica en materia de proyectos de disposición final de residuos sólidos en los municipios indicados </v>
          </cell>
          <cell r="H18">
            <v>42582</v>
          </cell>
          <cell r="I18" t="str">
            <v>garcila</v>
          </cell>
          <cell r="J18">
            <v>42590</v>
          </cell>
          <cell r="K18" t="str">
            <v>Aprobado</v>
          </cell>
          <cell r="L18" t="str">
            <v>SI</v>
          </cell>
          <cell r="M18" t="str">
            <v>jualopez</v>
          </cell>
          <cell r="N18">
            <v>42591</v>
          </cell>
        </row>
        <row r="19">
          <cell r="D19" t="str">
            <v>Porcentaje de municipios con sistemas de tratamiento adecuado de residuos en la región de los Llanos</v>
          </cell>
          <cell r="E19" t="str">
            <v>Anual</v>
          </cell>
          <cell r="G19" t="str">
            <v>Julio de 2016 • En las instalaciones del MVCT se reunieron el gestor del PDA de Meta y este Ministerio y se brindó asistencia técnica en materia de proyectos de disposición final de residuos sólidos en los municipios indicados.</v>
          </cell>
          <cell r="H19">
            <v>42582</v>
          </cell>
          <cell r="I19" t="str">
            <v>garcila</v>
          </cell>
          <cell r="J19">
            <v>42590</v>
          </cell>
          <cell r="K19" t="str">
            <v>Aprobado</v>
          </cell>
          <cell r="L19" t="str">
            <v>SI</v>
          </cell>
          <cell r="M19" t="str">
            <v>jualopez</v>
          </cell>
          <cell r="N19">
            <v>42591</v>
          </cell>
        </row>
        <row r="20">
          <cell r="D20" t="str">
            <v>Municipios que disponen de un sitio adecuado de disposición final en la región pacífica</v>
          </cell>
          <cell r="E20" t="str">
            <v>Anual</v>
          </cell>
          <cell r="G20" t="str">
            <v>Julio de 2016 • En las instalaciones de la Alcaldía de Nuquí se reunieron el Alcalde del municipio, Gerente de la empresa de servicios públicos de acueducto, alcantarillado y aseo, Consultoría Mott McDonald y este Ministerio, y se brindó soporte técnico e</v>
          </cell>
          <cell r="H20">
            <v>42582</v>
          </cell>
          <cell r="I20" t="str">
            <v>garcila</v>
          </cell>
          <cell r="J20">
            <v>42590</v>
          </cell>
          <cell r="K20" t="str">
            <v>Aprobado</v>
          </cell>
          <cell r="L20" t="str">
            <v>SI</v>
          </cell>
          <cell r="M20" t="str">
            <v>jualopez</v>
          </cell>
          <cell r="N20">
            <v>42591</v>
          </cell>
        </row>
        <row r="21">
          <cell r="D21" t="str">
            <v>Iniciaciones de vivienda con apoyo del SFV de Fonvivienda en pacífico</v>
          </cell>
          <cell r="E21" t="str">
            <v>Mensual</v>
          </cell>
          <cell r="F21">
            <v>4845</v>
          </cell>
          <cell r="G21" t="str">
            <v>Durante el mes de julio se habilitaron 4 hogares en el marco del programa "Mi Casa Ya" y se iniciaron 193 soluciones de vivienda de interés prioritario y social en el programa Frech para la región pacifica , para un total de 197 hogares habilitados e inic</v>
          </cell>
          <cell r="H21">
            <v>42582</v>
          </cell>
          <cell r="I21" t="str">
            <v>alquintero</v>
          </cell>
          <cell r="J21">
            <v>42587</v>
          </cell>
          <cell r="K21" t="str">
            <v>Aprobado</v>
          </cell>
          <cell r="L21" t="str">
            <v>SI</v>
          </cell>
          <cell r="M21" t="str">
            <v>jualopez</v>
          </cell>
          <cell r="N21">
            <v>42587</v>
          </cell>
        </row>
        <row r="22">
          <cell r="D22" t="str">
            <v>Mejoramientos de vivienda ejecutados - Pacífico</v>
          </cell>
          <cell r="E22" t="str">
            <v>Trimestral</v>
          </cell>
          <cell r="G22" t="str">
            <v xml:space="preserve">En el mes de julio 2016, se continúa con el proceso de intervención y asignación de mejoramiento en los municipios y departamentos a nivel región pacífica. </v>
          </cell>
          <cell r="H22">
            <v>42582</v>
          </cell>
          <cell r="I22" t="str">
            <v>planeacionvivienda</v>
          </cell>
          <cell r="J22">
            <v>42591</v>
          </cell>
          <cell r="K22" t="str">
            <v>Aprobado</v>
          </cell>
          <cell r="L22" t="str">
            <v>SI</v>
          </cell>
          <cell r="M22" t="str">
            <v>jualopez</v>
          </cell>
          <cell r="N22">
            <v>42591</v>
          </cell>
        </row>
        <row r="23">
          <cell r="D23" t="str">
            <v>Municipios capacitados y/o apoyados técnicamente para la revisión de los Planes de Ordenamiento Territorial (POT)</v>
          </cell>
          <cell r="E23" t="str">
            <v>Mensual</v>
          </cell>
          <cell r="F23">
            <v>37</v>
          </cell>
          <cell r="G23" t="str">
            <v xml:space="preserve">Los días 21 y 22 de junio se realizó asistencia técnica en temas de revisión y ajuste de POT a los siguientes 12 municipios de Antioquia (12): Amaga, Anorí, Anza, Don Matías, Ebejico, Fredonia, Giraldo, Mutata, Salgar, Sopetran, Támesis, Yolombó.El 17 de </v>
          </cell>
          <cell r="H23">
            <v>42551</v>
          </cell>
          <cell r="I23" t="str">
            <v>emarino</v>
          </cell>
          <cell r="J23">
            <v>42585</v>
          </cell>
          <cell r="K23" t="str">
            <v>Aprobado</v>
          </cell>
          <cell r="L23" t="str">
            <v>NO</v>
          </cell>
          <cell r="M23" t="str">
            <v>jualopez</v>
          </cell>
          <cell r="N23">
            <v>42585</v>
          </cell>
        </row>
        <row r="24">
          <cell r="D24" t="str">
            <v>Municipios capacitados en la incorporación de la gestión del riesgo en la revisión de sus POT</v>
          </cell>
          <cell r="E24" t="str">
            <v>Mensual</v>
          </cell>
          <cell r="F24">
            <v>36</v>
          </cell>
          <cell r="G24" t="str">
            <v>El día 21 de junio se realizó asistencia técnica en temas relacionados con la incorporación del riesgo en los POT a los siguientes 12 municipios de Antioquia (12): Amaga, Anorí, Anza, Don Matías, Ebejico, Fredonia, Giraldo, Mutata, Salgar, Sopetran, Támes</v>
          </cell>
          <cell r="H24">
            <v>42551</v>
          </cell>
          <cell r="I24" t="str">
            <v>emarino</v>
          </cell>
          <cell r="J24">
            <v>42585</v>
          </cell>
          <cell r="K24" t="str">
            <v>Aprobado</v>
          </cell>
          <cell r="L24" t="str">
            <v>NO</v>
          </cell>
          <cell r="M24" t="str">
            <v>jualopez</v>
          </cell>
          <cell r="N24">
            <v>42585</v>
          </cell>
        </row>
        <row r="25">
          <cell r="D25" t="str">
            <v>Municipios capacitados en la elaboración del inventario de asentamientos en zonas de alto riesgo.</v>
          </cell>
          <cell r="E25" t="str">
            <v>Mensual</v>
          </cell>
          <cell r="F25">
            <v>14</v>
          </cell>
          <cell r="G25" t="str">
            <v>El día 21 de junio se realizó una capacitación en la elaboración del inventario de asentamientos en zonas de alto riesgo a los siguientes 12 municipios de Antioquia (12): Amaga, Anorí, Anza, Don Matías, Ebejico, Fredonia, Giraldo, Mutata, Salgar, Sopetran</v>
          </cell>
          <cell r="H25">
            <v>42551</v>
          </cell>
          <cell r="I25" t="str">
            <v>emarino</v>
          </cell>
          <cell r="J25">
            <v>42585</v>
          </cell>
          <cell r="K25" t="str">
            <v>Aprobado</v>
          </cell>
          <cell r="L25" t="str">
            <v>NO</v>
          </cell>
          <cell r="M25" t="str">
            <v>jualopez</v>
          </cell>
          <cell r="N25">
            <v>42585</v>
          </cell>
        </row>
        <row r="26">
          <cell r="D26" t="str">
            <v>Municipios con lineamientos para incorporar  la gestión del riesgo en los POT</v>
          </cell>
          <cell r="E26" t="str">
            <v>Anual</v>
          </cell>
          <cell r="G26" t="str">
            <v>En el mes de junio no fueron realizadas actividades relacionadas a la meta</v>
          </cell>
          <cell r="H26">
            <v>42551</v>
          </cell>
          <cell r="I26" t="str">
            <v>emarino</v>
          </cell>
          <cell r="J26">
            <v>42586</v>
          </cell>
          <cell r="K26" t="str">
            <v>Aprobado</v>
          </cell>
          <cell r="L26" t="str">
            <v>SI</v>
          </cell>
          <cell r="M26" t="str">
            <v>jualopez</v>
          </cell>
          <cell r="N26">
            <v>42586</v>
          </cell>
        </row>
        <row r="27">
          <cell r="D27" t="str">
            <v>Nuevas personas beneficiadas con proyectos que mejoran provisión, calidad y/o continuidad de los servicios de acueducto y alcantarillado</v>
          </cell>
          <cell r="E27" t="str">
            <v>Anual</v>
          </cell>
          <cell r="G27" t="str">
            <v>JUNIO: Durante este periodo se terminaron proyectos financiados con PGN en los Departamentos de Amazonas, Atlántico, Bolivar, Boyacá, Caquetá, Cordoba y Magdalena con aportes de la nación por un total de 75.813 millones de pesos Beneficiando a 97.196 pers</v>
          </cell>
          <cell r="H27">
            <v>42551</v>
          </cell>
          <cell r="I27" t="str">
            <v>DROJAS</v>
          </cell>
          <cell r="J27">
            <v>42590</v>
          </cell>
          <cell r="K27" t="str">
            <v>Aprobado</v>
          </cell>
          <cell r="L27" t="str">
            <v>SI</v>
          </cell>
          <cell r="M27" t="str">
            <v>jualopez</v>
          </cell>
          <cell r="N27">
            <v>42591</v>
          </cell>
        </row>
        <row r="28">
          <cell r="D28" t="str">
            <v>PDA con planes de aseguramiento en implementación</v>
          </cell>
          <cell r="E28" t="str">
            <v>Semestral</v>
          </cell>
          <cell r="F28">
            <v>24</v>
          </cell>
          <cell r="G28" t="str">
            <v xml:space="preserve">Durante el mes de Junio del 2016 se realizó seguimiento a los planes de aseguramiento aprobados; así mismo se realizó acompañamiento a otros gestores del PDA pendientes de aprobación, en la estructuración del Plan de Aseguramiento, de conformidad con los </v>
          </cell>
          <cell r="H28">
            <v>42551</v>
          </cell>
          <cell r="I28" t="str">
            <v>jesilva</v>
          </cell>
          <cell r="J28">
            <v>42591</v>
          </cell>
          <cell r="K28" t="str">
            <v>Aprobado</v>
          </cell>
          <cell r="L28" t="str">
            <v>SI</v>
          </cell>
          <cell r="M28" t="str">
            <v>jualopez</v>
          </cell>
          <cell r="N28">
            <v>42591</v>
          </cell>
        </row>
        <row r="29">
          <cell r="D29" t="str">
            <v>Viviendas de interés prioritario y  social iniciadas con apoyo de Fonvivienda</v>
          </cell>
          <cell r="E29" t="str">
            <v>Mensual</v>
          </cell>
          <cell r="F29">
            <v>35048</v>
          </cell>
          <cell r="G29" t="str">
            <v>Al mes de junio se han iniciado 16.765 soluciones de vivienda en el Programa de Cobertura a la Tasa - FRECH, habilitado 17.145 hogares en el Programa de Vivienda Mi Casa Ya y 1.338 soluciones de vivienda iniciadas en el Programa de Vivienda de Interés Pri</v>
          </cell>
          <cell r="H29">
            <v>42551</v>
          </cell>
          <cell r="I29" t="str">
            <v>alquintero</v>
          </cell>
          <cell r="J29">
            <v>42590</v>
          </cell>
          <cell r="K29" t="str">
            <v>Aprobado</v>
          </cell>
          <cell r="L29" t="str">
            <v>NO</v>
          </cell>
          <cell r="M29" t="str">
            <v>jualopez</v>
          </cell>
          <cell r="N29">
            <v>42591</v>
          </cell>
        </row>
        <row r="30">
          <cell r="D30" t="str">
            <v>Viviendas de interés prioritario iniciadas en el Programa de Vivienda - VIPA</v>
          </cell>
          <cell r="E30" t="str">
            <v>Mensual</v>
          </cell>
          <cell r="F30">
            <v>1338</v>
          </cell>
          <cell r="G30" t="str">
            <v xml:space="preserve">Durante el mes de junio no se presentaron iniciaciones en el programa </v>
          </cell>
          <cell r="H30">
            <v>42551</v>
          </cell>
          <cell r="I30" t="str">
            <v>alquintero</v>
          </cell>
          <cell r="J30">
            <v>42587</v>
          </cell>
          <cell r="K30" t="str">
            <v>Aprobado</v>
          </cell>
          <cell r="L30" t="str">
            <v>NO</v>
          </cell>
          <cell r="M30" t="str">
            <v>jualopez</v>
          </cell>
          <cell r="N30">
            <v>42587</v>
          </cell>
        </row>
        <row r="31">
          <cell r="D31" t="str">
            <v>Vivienda VIS urbanas públicas y privadas Iniciadas</v>
          </cell>
          <cell r="E31" t="str">
            <v>Trimestral</v>
          </cell>
          <cell r="G31" t="str">
            <v>Con el fin de disminuir el déficit de vivienda urbana, y apoyar diversos segmentos de la población, con ingresos y capacidades de ahorro distintas, se han creado diferentes programas en la política de vivienda urbana como son VIPA, Mi Casa Ya, Cobertura a</v>
          </cell>
          <cell r="H31">
            <v>42551</v>
          </cell>
          <cell r="I31" t="str">
            <v>dbarrera</v>
          </cell>
          <cell r="J31">
            <v>42591</v>
          </cell>
          <cell r="K31" t="str">
            <v>Aprobado</v>
          </cell>
          <cell r="L31" t="str">
            <v>SI</v>
          </cell>
          <cell r="M31" t="str">
            <v>jualopez</v>
          </cell>
          <cell r="N31">
            <v>42591</v>
          </cell>
        </row>
        <row r="32">
          <cell r="D32" t="str">
            <v>Municipios que disponen en un  sitio disposición final existente</v>
          </cell>
          <cell r="E32" t="str">
            <v>Anual</v>
          </cell>
          <cell r="G32" t="str">
            <v>Asistencias técnicas: Mitú-Vaupés para el proyecto relleno sanitario; Alcalde de Dibulla en referencia a los procesos de consulta previa requeridos en el licenciamiento ambiental que otorgaría Corpoguajira al proyecto de relleno sanitario del Mun.; Mompos</v>
          </cell>
          <cell r="H32">
            <v>42551</v>
          </cell>
          <cell r="I32" t="str">
            <v>garcila</v>
          </cell>
          <cell r="J32">
            <v>42590</v>
          </cell>
          <cell r="K32" t="str">
            <v>Aprobado</v>
          </cell>
          <cell r="L32" t="str">
            <v>SI</v>
          </cell>
          <cell r="M32" t="str">
            <v>jualopez</v>
          </cell>
          <cell r="N32">
            <v>42591</v>
          </cell>
        </row>
        <row r="33">
          <cell r="D33" t="str">
            <v>Nuevas personas beneficiadas con proyectos que mejoran provisión, calidad y/o continuidad de los servicios de acueducto y alcantarillado en la Regíon Pacífica.</v>
          </cell>
          <cell r="E33" t="str">
            <v>Anual</v>
          </cell>
          <cell r="G33" t="str">
            <v>JUNIO: Durante este periodo no se terminaron proyectos.</v>
          </cell>
          <cell r="H33">
            <v>42551</v>
          </cell>
          <cell r="I33" t="str">
            <v>DROJAS</v>
          </cell>
          <cell r="J33">
            <v>42590</v>
          </cell>
          <cell r="K33" t="str">
            <v>Aprobado</v>
          </cell>
          <cell r="L33" t="str">
            <v>SI</v>
          </cell>
          <cell r="M33" t="str">
            <v>jualopez</v>
          </cell>
          <cell r="N33">
            <v>42591</v>
          </cell>
        </row>
        <row r="34">
          <cell r="D34" t="str">
            <v>Viviendas de interés prioritario y  social iniciadas con apoyo de Fonvivienda</v>
          </cell>
          <cell r="E34" t="str">
            <v>Mensual</v>
          </cell>
          <cell r="F34">
            <v>35248</v>
          </cell>
          <cell r="G34" t="str">
            <v>Al mes de junio se han iniciado 17.145 soluciones de vivienda en el Programa de Cobertura a la Tasa - FRECH, habilitado 16.765 hogares en el Programa de Vivienda Mi Casa Ya y 1.338 soluciones de vivienda iniciadas en el Programa de Vivienda de Interés Pri</v>
          </cell>
          <cell r="H34">
            <v>42521</v>
          </cell>
          <cell r="I34" t="str">
            <v>alquintero</v>
          </cell>
          <cell r="J34">
            <v>42590</v>
          </cell>
          <cell r="K34" t="str">
            <v>Aprobado</v>
          </cell>
          <cell r="L34" t="str">
            <v>NO</v>
          </cell>
          <cell r="M34" t="str">
            <v>jualopez</v>
          </cell>
          <cell r="N34">
            <v>42590</v>
          </cell>
        </row>
        <row r="35">
          <cell r="D35" t="str">
            <v>Subsidios familiares de vivienda de interés social asignados con apoyo de las CCF</v>
          </cell>
          <cell r="E35" t="str">
            <v>Trimestral</v>
          </cell>
          <cell r="G35" t="str">
            <v>En el mes de mayo se asignaron 6.196 SFV en el departamento de Antioquia, Atlántico, Bogotá, Boyacá, Caldas, Cauca, Cundinamarca, Huila, Norte de Santander, Quindío, Santander, Tolima y Valle por parte de las CCF. Para un acumulado de 17.590</v>
          </cell>
          <cell r="H35">
            <v>42521</v>
          </cell>
          <cell r="I35" t="str">
            <v>alquintero</v>
          </cell>
          <cell r="J35">
            <v>42591</v>
          </cell>
          <cell r="K35" t="str">
            <v>Aprobado</v>
          </cell>
          <cell r="L35" t="str">
            <v>SI</v>
          </cell>
          <cell r="M35" t="str">
            <v>jualopez</v>
          </cell>
          <cell r="N35">
            <v>42591</v>
          </cell>
        </row>
        <row r="36">
          <cell r="D36" t="str">
            <v>Viviendas terminadas del Programa de Vivienda Gratuita 1 y 2</v>
          </cell>
          <cell r="E36" t="str">
            <v>Mensual</v>
          </cell>
          <cell r="F36">
            <v>0</v>
          </cell>
          <cell r="G36" t="str">
            <v>Durante el mes de marzo no se presentaron viviendas terminadas en el marco del Programa de Vivienda Gratuita Segunda Fase, esto debido a que las viviendas iniciadas durante el 2015 se encuentra en proceso de construcción y las demás soluciones de vivienda</v>
          </cell>
          <cell r="H36">
            <v>42460</v>
          </cell>
          <cell r="I36" t="str">
            <v>alquintero</v>
          </cell>
          <cell r="J36">
            <v>42590</v>
          </cell>
          <cell r="K36" t="str">
            <v>Aprobado</v>
          </cell>
          <cell r="L36" t="str">
            <v>SI</v>
          </cell>
          <cell r="M36" t="str">
            <v>jualopez</v>
          </cell>
          <cell r="N36">
            <v>42591</v>
          </cell>
        </row>
        <row r="37">
          <cell r="D37" t="str">
            <v>Subsidios familiares de vivienda de interés social asignados con apoyo de las CCF</v>
          </cell>
          <cell r="E37" t="str">
            <v>Trimestral</v>
          </cell>
          <cell r="F37">
            <v>5821</v>
          </cell>
          <cell r="G37" t="str">
            <v>En el mes de marzo se asignaron 2.399 SFV en el departamento de Antioquia, Atlántico, Bogotá, Cundinamarca, Risaralda, Santander, Tolima y Valle por parte de las CCF. En el primer trimestre el año se han asignado 5.821 subsidios familiares de vivienda por</v>
          </cell>
          <cell r="H37">
            <v>42460</v>
          </cell>
          <cell r="I37" t="str">
            <v>alquintero</v>
          </cell>
          <cell r="J37">
            <v>42591</v>
          </cell>
          <cell r="K37" t="str">
            <v>Aprobado</v>
          </cell>
          <cell r="L37" t="str">
            <v>NO</v>
          </cell>
          <cell r="M37" t="str">
            <v>jualopez</v>
          </cell>
          <cell r="N37">
            <v>42591</v>
          </cell>
        </row>
        <row r="38">
          <cell r="D38" t="str">
            <v>Viviendas terminadas del Programa de Vivienda Gratuita 1 y 2</v>
          </cell>
          <cell r="E38" t="str">
            <v>Mensual</v>
          </cell>
          <cell r="F38">
            <v>0</v>
          </cell>
          <cell r="G38" t="str">
            <v xml:space="preserve">Durante el mes de febrero no se presentaron viviendas terminadas en el marco del Programa de Vivienda Gratuita Segunda Fase, esto debido a que las viviendas iniciadas durante el 2015 se encuentra en proceso de construcción. </v>
          </cell>
          <cell r="H38">
            <v>42429</v>
          </cell>
          <cell r="I38" t="str">
            <v>alquintero</v>
          </cell>
          <cell r="J38">
            <v>42587</v>
          </cell>
          <cell r="K38" t="str">
            <v>Aprobado</v>
          </cell>
          <cell r="L38" t="str">
            <v>NO</v>
          </cell>
          <cell r="M38" t="str">
            <v>jualopez</v>
          </cell>
          <cell r="N38">
            <v>42587</v>
          </cell>
        </row>
        <row r="39">
          <cell r="D39" t="str">
            <v>Viviendas terminadas del Programa de Vivienda Gratuita 1 y 2</v>
          </cell>
          <cell r="E39" t="str">
            <v>Mensual</v>
          </cell>
          <cell r="F39">
            <v>0</v>
          </cell>
          <cell r="G39" t="str">
            <v xml:space="preserve">Durante el mes de enero no se presentaron viviendas terminadas en el marco del Programa de Vivienda Gratuita Segunda Fase, esto debido a que las viviendas iniciadas durante el 2015 se encuentra en proceso de construcción. </v>
          </cell>
          <cell r="H39">
            <v>42400</v>
          </cell>
          <cell r="I39" t="str">
            <v>alquintero</v>
          </cell>
          <cell r="J39">
            <v>42587</v>
          </cell>
          <cell r="K39" t="str">
            <v>Aprobado</v>
          </cell>
          <cell r="L39" t="str">
            <v>NO</v>
          </cell>
          <cell r="M39" t="str">
            <v>jualopez</v>
          </cell>
          <cell r="N39">
            <v>42587</v>
          </cell>
        </row>
        <row r="40">
          <cell r="D40" t="str">
            <v>Viviendas escrituradas del Programa de Vivienda Gratuita 1 y 2</v>
          </cell>
          <cell r="E40" t="str">
            <v>Mensual</v>
          </cell>
          <cell r="F40">
            <v>11800</v>
          </cell>
          <cell r="G40" t="str">
            <v xml:space="preserve">Durante el mes de abril de 2015 se escrituraron 3.400 viviendas en el Programa de Vivienda Gratuita Fase I, para un acumulado en el año 2015 de 11.800 viviendas escrituradas y un acumulado en el Programa de 75.800 viviendas escrituradas. </v>
          </cell>
          <cell r="H40">
            <v>42124</v>
          </cell>
          <cell r="I40" t="str">
            <v>alquintero</v>
          </cell>
          <cell r="J40">
            <v>42591</v>
          </cell>
          <cell r="K40" t="str">
            <v>Aprobado</v>
          </cell>
          <cell r="L40" t="str">
            <v>SI</v>
          </cell>
          <cell r="M40" t="str">
            <v>jualopez</v>
          </cell>
          <cell r="N40">
            <v>42591</v>
          </cell>
        </row>
        <row r="41">
          <cell r="D41" t="str">
            <v>Viviendas escrituradas del Programa de Vivienda Gratuita 1 y 2</v>
          </cell>
          <cell r="E41" t="str">
            <v>Mensual</v>
          </cell>
          <cell r="F41">
            <v>8400</v>
          </cell>
          <cell r="G41" t="str">
            <v xml:space="preserve">Durante el mes de marzo de 2015 se escrituraron 2.500 viviendas en el Programa de Vivienda Gratuita Fase I, para un acumulado en el año 2015 de 8.400 viviendas escrituradas y un acumulado en el Programa de 72.400 viviendas escrituradas. </v>
          </cell>
          <cell r="H41">
            <v>42094</v>
          </cell>
          <cell r="I41" t="str">
            <v>alquintero</v>
          </cell>
          <cell r="J41">
            <v>42590</v>
          </cell>
          <cell r="K41" t="str">
            <v>Aprobado</v>
          </cell>
          <cell r="L41" t="str">
            <v>NO</v>
          </cell>
          <cell r="M41" t="str">
            <v>jualopez</v>
          </cell>
          <cell r="N41">
            <v>42591</v>
          </cell>
        </row>
        <row r="42">
          <cell r="D42" t="str">
            <v>Viviendas escrituradas del Programa de Vivienda Gratuita 1 y 2</v>
          </cell>
          <cell r="E42" t="str">
            <v>Mensual</v>
          </cell>
          <cell r="F42">
            <v>5900</v>
          </cell>
          <cell r="G42" t="str">
            <v xml:space="preserve">Durante el mes de Febrero de 2015 se escrituraron 3.000 viviendas en el Programa de Vivienda Gratuita Fase I, para un acumulado en el año 2015 de 5.900 viviendas escrituradas y un acumulado en el Programa de 69.900 viviendas escrituradas. </v>
          </cell>
          <cell r="H42">
            <v>42063</v>
          </cell>
          <cell r="I42" t="str">
            <v>alquintero</v>
          </cell>
          <cell r="J42">
            <v>42587</v>
          </cell>
          <cell r="K42" t="str">
            <v>Aprobado</v>
          </cell>
          <cell r="L42" t="str">
            <v>NO</v>
          </cell>
          <cell r="M42" t="str">
            <v>jualopez</v>
          </cell>
          <cell r="N42">
            <v>42587</v>
          </cell>
        </row>
        <row r="43">
          <cell r="D43" t="str">
            <v>Viviendas escrituradas del Programa de Vivienda Gratuita 1 y 2</v>
          </cell>
          <cell r="E43" t="str">
            <v>Mensual</v>
          </cell>
          <cell r="F43">
            <v>2900</v>
          </cell>
          <cell r="G43" t="str">
            <v>El año 2014 cerró con 64.000 soluciones de viviendas de interés prioritario escrituradas en el marco del Programa de Vivienda Gratuita Fase I. Durante el mes de enero de 2015 se escrituraron 2.900 viviendas en el programa, para un acumulado de 66.900 vivi</v>
          </cell>
          <cell r="H43">
            <v>42035</v>
          </cell>
          <cell r="I43" t="str">
            <v>alquintero</v>
          </cell>
          <cell r="J43">
            <v>42587</v>
          </cell>
          <cell r="K43" t="str">
            <v>Aprobado</v>
          </cell>
          <cell r="L43" t="str">
            <v>NO</v>
          </cell>
          <cell r="M43" t="str">
            <v>jualopez</v>
          </cell>
          <cell r="N43">
            <v>42587</v>
          </cell>
        </row>
        <row r="44">
          <cell r="D44" t="str">
            <v>Mejoramientos de vivienda  ejecutados</v>
          </cell>
          <cell r="E44" t="str">
            <v>Trimestral</v>
          </cell>
          <cell r="F44">
            <v>230</v>
          </cell>
          <cell r="G44" t="str">
            <v xml:space="preserve">En el mes de junio se iniciaron 80 mejoramientos por parte de las CCF. Para un acumulado en el 2016, 230 mejoramientos de vivienda. En el segundo trimestre de 2016, se iniciaron 149 . </v>
          </cell>
          <cell r="H44">
            <v>42551</v>
          </cell>
          <cell r="I44" t="str">
            <v>alquintero</v>
          </cell>
          <cell r="J44">
            <v>42591</v>
          </cell>
          <cell r="K44" t="str">
            <v>Propuesto</v>
          </cell>
          <cell r="L44" t="str">
            <v>SI</v>
          </cell>
        </row>
        <row r="45">
          <cell r="D45" t="str">
            <v>Viviendas urbanas públicas y privadas iniciadas</v>
          </cell>
          <cell r="E45" t="str">
            <v>Trimestral</v>
          </cell>
          <cell r="G45" t="str">
            <v>Con el fin de disminuir el déficit de vivienda urbana, y apoyar diversos segmentos de la población, con ingresos y capacidades de ahorro distintas, se han creado diferentes programas en la política de vivienda urbana como son VIPA, Mi Casa Ya, Cobertura a</v>
          </cell>
          <cell r="H45">
            <v>42551</v>
          </cell>
          <cell r="I45" t="str">
            <v>dbarrera</v>
          </cell>
          <cell r="J45">
            <v>42591</v>
          </cell>
          <cell r="K45" t="str">
            <v>Propuesto</v>
          </cell>
          <cell r="L45" t="str">
            <v>SI</v>
          </cell>
        </row>
        <row r="46">
          <cell r="D46" t="str">
            <v>Mejoramientos de vivienda  ejecutados</v>
          </cell>
          <cell r="E46" t="str">
            <v>Trimestral</v>
          </cell>
          <cell r="G46" t="str">
            <v xml:space="preserve">Avance Cualitativo En el mes de mayo se iniciaron 14 mejoramientos por parte de las CCF. Para un acumulado en el 2016, 150 mejoramientos de vivienda. </v>
          </cell>
          <cell r="H46">
            <v>42521</v>
          </cell>
          <cell r="I46" t="str">
            <v>alquintero</v>
          </cell>
          <cell r="J46">
            <v>42591</v>
          </cell>
          <cell r="K46" t="str">
            <v>Propuesto</v>
          </cell>
          <cell r="L46" t="str">
            <v>SI</v>
          </cell>
        </row>
        <row r="47">
          <cell r="D47" t="str">
            <v>Viviendas de interés prioritario y  social iniciadas con apoyo de Fonvivienda</v>
          </cell>
          <cell r="E47" t="str">
            <v>Mensual</v>
          </cell>
          <cell r="F47">
            <v>29356</v>
          </cell>
          <cell r="G47" t="str">
            <v>Al mes de mayo se han iniciado 14.162 soluciones de vivienda en el Programa de Cobertura a la Tasa - FRECH, habilitado 13.856 hogares en el Programa de Vivienda Mi Casa Ya y 1.338 soluciones de vivienda iniciadas en el Programa de Vivienda de Interés Prio</v>
          </cell>
          <cell r="H47">
            <v>42521</v>
          </cell>
          <cell r="I47" t="str">
            <v>alquintero</v>
          </cell>
          <cell r="J47">
            <v>42590</v>
          </cell>
          <cell r="K47" t="str">
            <v>Propuesto</v>
          </cell>
          <cell r="L47" t="str">
            <v>NO</v>
          </cell>
        </row>
        <row r="48">
          <cell r="D48" t="str">
            <v>Viviendas terminadas del Programa de Vivienda Gratuita 1 y 2</v>
          </cell>
          <cell r="E48" t="str">
            <v>Mensual</v>
          </cell>
          <cell r="G48" t="str">
            <v>Durante el mes de abril no se presentaron viviendas terminadas en el marco del Programa de Vivienda Gratuita Segunda Fase, esto debido a que las viviendas iniciadas durante el 2015 se encuentra en proceso de construcción y las demás soluciones de vivienda</v>
          </cell>
          <cell r="H48">
            <v>42490</v>
          </cell>
          <cell r="I48" t="str">
            <v>alquintero</v>
          </cell>
          <cell r="J48">
            <v>42591</v>
          </cell>
          <cell r="K48" t="str">
            <v>Propuesto</v>
          </cell>
          <cell r="L48" t="str">
            <v>SI</v>
          </cell>
        </row>
        <row r="49">
          <cell r="D49" t="str">
            <v>Mejoramientos de vivienda  ejecutados</v>
          </cell>
          <cell r="E49" t="str">
            <v>Trimestral</v>
          </cell>
          <cell r="G49" t="str">
            <v xml:space="preserve">En el mes de abril se iniciaron 55 mejoramientos por parte de las CCF. Para un acumulado en el 2016, 136 mejoramientos de vivienda. </v>
          </cell>
          <cell r="H49">
            <v>42490</v>
          </cell>
          <cell r="I49" t="str">
            <v>alquintero</v>
          </cell>
          <cell r="J49">
            <v>42591</v>
          </cell>
          <cell r="K49" t="str">
            <v>Propuesto</v>
          </cell>
          <cell r="L49" t="str">
            <v>SI</v>
          </cell>
        </row>
        <row r="50">
          <cell r="D50" t="str">
            <v>Mejoramientos de vivienda  ejecutados</v>
          </cell>
          <cell r="E50" t="str">
            <v>Trimestral</v>
          </cell>
          <cell r="F50">
            <v>81</v>
          </cell>
          <cell r="G50" t="str">
            <v xml:space="preserve">En el mes de marzo se iniciaron 19 mejoramientos por parte de las CCF. Para un acumulado en el primer trimestre de 2016, 81 mejoramientos de vivienda. </v>
          </cell>
          <cell r="H50">
            <v>42460</v>
          </cell>
          <cell r="I50" t="str">
            <v>alquintero</v>
          </cell>
          <cell r="J50">
            <v>42591</v>
          </cell>
          <cell r="K50" t="str">
            <v>Propuesto</v>
          </cell>
          <cell r="L50" t="str">
            <v>SI</v>
          </cell>
        </row>
        <row r="51">
          <cell r="D51" t="str">
            <v>Mejoramientos de vivienda  ejecutados</v>
          </cell>
          <cell r="E51" t="str">
            <v>Trimestral</v>
          </cell>
          <cell r="G51" t="str">
            <v xml:space="preserve">En el mes de febrero se asignaron 36 SFV para mejoramientos en los departamentos de Antioquia y Valle del Cauca por parte de las CCF </v>
          </cell>
          <cell r="H51">
            <v>42429</v>
          </cell>
          <cell r="I51" t="str">
            <v>alquintero</v>
          </cell>
          <cell r="J51">
            <v>42591</v>
          </cell>
          <cell r="K51" t="str">
            <v>Propuesto</v>
          </cell>
          <cell r="L51" t="str">
            <v>SI</v>
          </cell>
        </row>
        <row r="52">
          <cell r="D52" t="str">
            <v>PDA con planes de aseguramiento en implementación</v>
          </cell>
          <cell r="E52" t="str">
            <v>Semestral</v>
          </cell>
          <cell r="G52" t="str">
            <v xml:space="preserve">Durante el mes de Julio del 2016 se realizó seguimiento a los planes de aseguramiento aprobados; así mismo se realizó acompañamiento a otros gestores del PDA pendientes de aprobación, en la estructuración del Plan de Aseguramiento, de conformidad con los </v>
          </cell>
          <cell r="H52">
            <v>42582</v>
          </cell>
          <cell r="I52" t="str">
            <v>jesilva</v>
          </cell>
          <cell r="J52">
            <v>42591</v>
          </cell>
          <cell r="K52" t="str">
            <v>Rechazado</v>
          </cell>
          <cell r="L52" t="str">
            <v>SI</v>
          </cell>
          <cell r="M52" t="str">
            <v>jualopez</v>
          </cell>
          <cell r="N52">
            <v>42591</v>
          </cell>
        </row>
        <row r="53">
          <cell r="D53" t="str">
            <v>Viviendas de interés prioritario y  social iniciadas con apoyo de Fonvivienda</v>
          </cell>
          <cell r="E53" t="str">
            <v>Mensual</v>
          </cell>
          <cell r="F53">
            <v>33910</v>
          </cell>
          <cell r="G53" t="str">
            <v>Al mes de junio se han iniciado 16.765 soluciones de vivienda en el Programa de Cobertura a la Tasa - FRECH, y habilitado 17.145 hogares en el Programa de Vivienda Mi Casa Ya, para un acumulado al mes de mayo de 33.910 iniciaciones y habilitados con apoyo</v>
          </cell>
          <cell r="H53">
            <v>42551</v>
          </cell>
          <cell r="I53" t="str">
            <v>alquintero</v>
          </cell>
          <cell r="J53">
            <v>42587</v>
          </cell>
          <cell r="K53" t="str">
            <v>Rechazado</v>
          </cell>
          <cell r="L53" t="str">
            <v>SI</v>
          </cell>
          <cell r="M53" t="str">
            <v>jualopez</v>
          </cell>
          <cell r="N53">
            <v>42587</v>
          </cell>
        </row>
        <row r="54">
          <cell r="D54" t="str">
            <v>Mejoramientos de vivienda ejecutados - Caribe</v>
          </cell>
          <cell r="E54" t="str">
            <v>Trimestral</v>
          </cell>
          <cell r="G54" t="str">
            <v>En el mes de julio 2016, se continúa con el proceso de intervención y asignación de mejoramiento en los municipios y departamentos a nivel región caribe.</v>
          </cell>
          <cell r="H54">
            <v>42551</v>
          </cell>
          <cell r="I54" t="str">
            <v>planeacionvivienda</v>
          </cell>
          <cell r="J54">
            <v>42591</v>
          </cell>
          <cell r="K54" t="str">
            <v>Rechazado</v>
          </cell>
          <cell r="L54" t="str">
            <v>SI</v>
          </cell>
          <cell r="M54" t="str">
            <v>jualopez</v>
          </cell>
          <cell r="N54">
            <v>42591</v>
          </cell>
        </row>
        <row r="55">
          <cell r="D55" t="str">
            <v>Sistemas de tratamiento de aguas residuales</v>
          </cell>
          <cell r="E55" t="str">
            <v>Anual</v>
          </cell>
          <cell r="K55" t="str">
            <v>Sin Reportar</v>
          </cell>
          <cell r="L55" t="str">
            <v>NO</v>
          </cell>
        </row>
        <row r="56">
          <cell r="D56" t="str">
            <v>Personas con manejo adecuado de aguas residuales en la zona rural</v>
          </cell>
          <cell r="E56" t="str">
            <v>Anual</v>
          </cell>
          <cell r="K56" t="str">
            <v>Sin Reportar</v>
          </cell>
          <cell r="L56" t="str">
            <v>NO</v>
          </cell>
        </row>
        <row r="57">
          <cell r="D57" t="str">
            <v>Apoyo en la estructuración e implementación de planes y/o modelos para la provisión de agua potable y saneamiento básico para Pueblos y Comunidades Indígenas en sus territorios, con especial atención en zonas desérticas</v>
          </cell>
          <cell r="E57" t="str">
            <v>Anual</v>
          </cell>
          <cell r="K57" t="str">
            <v>Sin Reportar</v>
          </cell>
          <cell r="L57" t="str">
            <v>NO</v>
          </cell>
        </row>
        <row r="58">
          <cell r="D58" t="str">
            <v>Personas con acceso a agua potable</v>
          </cell>
          <cell r="E58" t="str">
            <v>Anual</v>
          </cell>
          <cell r="K58" t="str">
            <v>Sin Reportar</v>
          </cell>
          <cell r="L58" t="str">
            <v>NO</v>
          </cell>
        </row>
        <row r="59">
          <cell r="D59" t="str">
            <v>Personas con acceso a una solución de alcantarillado</v>
          </cell>
          <cell r="E59" t="str">
            <v>Anual</v>
          </cell>
          <cell r="K59" t="str">
            <v>Sin Reportar</v>
          </cell>
          <cell r="L59" t="str">
            <v>NO</v>
          </cell>
        </row>
        <row r="60">
          <cell r="D60" t="str">
            <v>Municipios con acciones de reducción de  riesgo por desabastecimiento en temportada seca ejecutadas</v>
          </cell>
          <cell r="E60" t="str">
            <v>Semestral</v>
          </cell>
          <cell r="K60" t="str">
            <v>Sin Reportar</v>
          </cell>
          <cell r="L60" t="str">
            <v>NO</v>
          </cell>
        </row>
        <row r="61">
          <cell r="D61" t="str">
            <v>Porcentaje de aguas residuales urbanas tratadas</v>
          </cell>
          <cell r="E61" t="str">
            <v>Anual</v>
          </cell>
          <cell r="K61" t="str">
            <v>Sin Reportar</v>
          </cell>
          <cell r="L61" t="str">
            <v>NO</v>
          </cell>
        </row>
        <row r="62">
          <cell r="D62" t="str">
            <v>Personas con acceso a agua potable en la zona rural</v>
          </cell>
          <cell r="E62" t="str">
            <v>Anual</v>
          </cell>
          <cell r="K62" t="str">
            <v>Sin Reportar</v>
          </cell>
          <cell r="L62" t="str">
            <v>NO</v>
          </cell>
        </row>
        <row r="63">
          <cell r="D63" t="str">
            <v>Porcentaje de Subsidios Familiares de Vivienda en Especie asignados a Población Desplazada en el Programa de Vivienda Gratuita</v>
          </cell>
          <cell r="E63" t="str">
            <v>Mensual</v>
          </cell>
          <cell r="K63" t="str">
            <v>Sin Reportar</v>
          </cell>
          <cell r="L63" t="str">
            <v>NO</v>
          </cell>
        </row>
        <row r="64">
          <cell r="D64" t="str">
            <v>Porcentaje de residuos sólidos municipales aprovechados</v>
          </cell>
          <cell r="E64" t="str">
            <v>Anual</v>
          </cell>
          <cell r="K64" t="str">
            <v>Sin Reportar</v>
          </cell>
          <cell r="L64" t="str">
            <v>NO</v>
          </cell>
        </row>
        <row r="65">
          <cell r="D65" t="str">
            <v>Nuevas personas con acceso a agua potable en la zona rural en la Región Caribe</v>
          </cell>
          <cell r="E65" t="str">
            <v>Anual</v>
          </cell>
          <cell r="K65" t="str">
            <v>Sin Reportar</v>
          </cell>
          <cell r="L65" t="str">
            <v>NO</v>
          </cell>
        </row>
        <row r="66">
          <cell r="D66" t="str">
            <v>Nuevas personas con manejo adecuado de aguas residuales en la zona rural en la región Caribe</v>
          </cell>
          <cell r="E66" t="str">
            <v>Anual</v>
          </cell>
          <cell r="K66" t="str">
            <v>Sin Reportar</v>
          </cell>
          <cell r="L66" t="str">
            <v>NO</v>
          </cell>
        </row>
        <row r="67">
          <cell r="D67" t="str">
            <v>Porcentaje de hogares urbanos en situación de déficit cuantitativo de vivienda - Centro Oriente</v>
          </cell>
          <cell r="E67" t="str">
            <v>Anual</v>
          </cell>
          <cell r="K67" t="str">
            <v>Sin Reportar</v>
          </cell>
          <cell r="L67" t="str">
            <v>NO</v>
          </cell>
        </row>
        <row r="68">
          <cell r="D68" t="str">
            <v>Porcentaje de aguas residuales urbanas tratadas - Eje Cafetero Antioquia</v>
          </cell>
          <cell r="E68" t="str">
            <v>Anual</v>
          </cell>
          <cell r="K68" t="str">
            <v>Sin Reportar</v>
          </cell>
          <cell r="L68" t="str">
            <v>NO</v>
          </cell>
        </row>
        <row r="69">
          <cell r="D69" t="str">
            <v>Porcentaje de hogares en déficit de vivienda cualitativo  - Pacífico</v>
          </cell>
          <cell r="E69" t="str">
            <v>Anual</v>
          </cell>
          <cell r="K69" t="str">
            <v>Sin Reportar</v>
          </cell>
          <cell r="L69" t="str">
            <v>NO</v>
          </cell>
        </row>
        <row r="70">
          <cell r="D70" t="str">
            <v>Personas con manejo adecuado de aguas residuales en la zona rural en la Región Pacífica</v>
          </cell>
          <cell r="E70" t="str">
            <v>Anual</v>
          </cell>
          <cell r="K70" t="str">
            <v>Sin Reportar</v>
          </cell>
          <cell r="L70" t="str">
            <v>NO</v>
          </cell>
        </row>
        <row r="71">
          <cell r="D71" t="str">
            <v>Personas con acceso a agua potable en la zona rural en la Región Pacífica</v>
          </cell>
          <cell r="E71" t="str">
            <v>Anual</v>
          </cell>
          <cell r="K71" t="str">
            <v>Sin Reportar</v>
          </cell>
          <cell r="L71" t="str">
            <v>NO</v>
          </cell>
        </row>
        <row r="72">
          <cell r="D72" t="str">
            <v>Porcentaje de Residuos Sólidos Municipales Aprovechados en la Región Pacífica</v>
          </cell>
          <cell r="E72" t="str">
            <v>Anual</v>
          </cell>
          <cell r="K72" t="str">
            <v>Sin Reportar</v>
          </cell>
          <cell r="L72" t="str">
            <v>NO</v>
          </cell>
        </row>
      </sheetData>
      <sheetData sheetId="7">
        <row r="3">
          <cell r="H3" t="str">
            <v>Indicador</v>
          </cell>
          <cell r="I3" t="str">
            <v>Tipo Indicador</v>
          </cell>
          <cell r="J3" t="str">
            <v>Nivel Indicador</v>
          </cell>
          <cell r="K3" t="str">
            <v>Indicador Básico</v>
          </cell>
          <cell r="L3" t="str">
            <v>Departamentalizado</v>
          </cell>
          <cell r="M3" t="str">
            <v>Es Privado</v>
          </cell>
          <cell r="N3" t="str">
            <v>Vigente</v>
          </cell>
          <cell r="O3" t="str">
            <v>Unidad Medida</v>
          </cell>
          <cell r="P3" t="str">
            <v>Periodicidad</v>
          </cell>
          <cell r="Q3" t="str">
            <v>Acumulación</v>
          </cell>
          <cell r="R3" t="str">
            <v>Línea Base</v>
          </cell>
          <cell r="S3" t="str">
            <v>Meta 2015</v>
          </cell>
          <cell r="T3" t="str">
            <v>Meta 2016</v>
          </cell>
          <cell r="U3" t="str">
            <v>Meta 2017</v>
          </cell>
          <cell r="V3" t="str">
            <v>Meta 2018</v>
          </cell>
          <cell r="W3" t="str">
            <v>Meta Cuatrienio</v>
          </cell>
          <cell r="X3" t="str">
            <v>Avance Anual</v>
          </cell>
          <cell r="Y3" t="str">
            <v>% Avance Anual</v>
          </cell>
          <cell r="Z3" t="str">
            <v>Avance Cuatrienio</v>
          </cell>
          <cell r="AA3" t="str">
            <v xml:space="preserve">Porcentaje Avance Cuatrienio
</v>
          </cell>
          <cell r="AB3" t="str">
            <v>Fecha Corte</v>
          </cell>
          <cell r="AC3" t="str">
            <v>Fecha Modificación</v>
          </cell>
          <cell r="AD3" t="str">
            <v>Avance Cualitativo</v>
          </cell>
          <cell r="AE3" t="str">
            <v>Fecha Corte Avance Cualitativo</v>
          </cell>
          <cell r="AF3" t="str">
            <v>Fecha Actualización Avance Cualitativo</v>
          </cell>
          <cell r="AG3" t="str">
            <v>Gerente de Meta</v>
          </cell>
          <cell r="AH3" t="str">
            <v>Correo Electrónico</v>
          </cell>
          <cell r="AI3" t="str">
            <v>Días Rezago</v>
          </cell>
          <cell r="AJ3" t="str">
            <v>Próximo Corte</v>
          </cell>
          <cell r="AK3" t="str">
            <v>Días Atraso</v>
          </cell>
        </row>
        <row r="4">
          <cell r="H4" t="str">
            <v>Aeropuertos con obras de construcción y ampliación de aeropuertos terminados - Aerocivil</v>
          </cell>
          <cell r="I4" t="str">
            <v>Producto</v>
          </cell>
          <cell r="J4" t="str">
            <v>Sectorial</v>
          </cell>
          <cell r="K4" t="str">
            <v>SI</v>
          </cell>
          <cell r="L4" t="str">
            <v>SI</v>
          </cell>
          <cell r="M4" t="str">
            <v>NO</v>
          </cell>
          <cell r="N4" t="str">
            <v>SI</v>
          </cell>
          <cell r="O4" t="str">
            <v>Número</v>
          </cell>
          <cell r="P4" t="str">
            <v>Mensual</v>
          </cell>
          <cell r="Q4" t="str">
            <v>Acumulado</v>
          </cell>
          <cell r="R4">
            <v>16</v>
          </cell>
          <cell r="S4">
            <v>3</v>
          </cell>
          <cell r="T4">
            <v>8</v>
          </cell>
          <cell r="U4">
            <v>3</v>
          </cell>
          <cell r="V4">
            <v>3</v>
          </cell>
          <cell r="W4">
            <v>17</v>
          </cell>
          <cell r="X4">
            <v>2</v>
          </cell>
          <cell r="Y4">
            <v>25</v>
          </cell>
          <cell r="Z4">
            <v>5</v>
          </cell>
          <cell r="AA4">
            <v>29.411999999999999</v>
          </cell>
          <cell r="AB4">
            <v>42582.208333333299</v>
          </cell>
          <cell r="AC4">
            <v>42591.750854629601</v>
          </cell>
          <cell r="AD4" t="str">
            <v>VIGENCIA 2016: TERMINADO: BUCARAMANGA (Construccion franjas de seguridad y cuartel SEI); EL DORADO (TWR, Obras de urbanismo, Cuartel SEI) Total 2 EN EJECUCION: AGUACHICA (Construcción de Pista, Plataforma y Obras Complementarias); CÚCUTA (Construcción Cal</v>
          </cell>
          <cell r="AE4">
            <v>42582.208333333299</v>
          </cell>
          <cell r="AF4">
            <v>42591.7508544792</v>
          </cell>
          <cell r="AG4" t="str">
            <v>Jairo Suárez</v>
          </cell>
          <cell r="AH4" t="str">
            <v>jairo.suarez@aerocivil.gov.co</v>
          </cell>
          <cell r="AI4">
            <v>0</v>
          </cell>
          <cell r="AJ4">
            <v>42613.208333333299</v>
          </cell>
          <cell r="AK4">
            <v>-21</v>
          </cell>
        </row>
        <row r="5">
          <cell r="H5" t="str">
            <v>Intervenciones terminadas en mantenimiento de infraestructura aeroportuaria  (iguales o superiores a $800 millones)</v>
          </cell>
          <cell r="I5" t="str">
            <v>Producto</v>
          </cell>
          <cell r="J5" t="str">
            <v>Sectorial</v>
          </cell>
          <cell r="K5" t="str">
            <v>SI</v>
          </cell>
          <cell r="L5" t="str">
            <v>NO</v>
          </cell>
          <cell r="M5" t="str">
            <v>NO</v>
          </cell>
          <cell r="N5" t="str">
            <v>SI</v>
          </cell>
          <cell r="O5" t="str">
            <v>Número</v>
          </cell>
          <cell r="P5" t="str">
            <v>Trimestral</v>
          </cell>
          <cell r="Q5" t="str">
            <v>Capacidad</v>
          </cell>
          <cell r="R5">
            <v>82</v>
          </cell>
          <cell r="S5">
            <v>109</v>
          </cell>
          <cell r="T5">
            <v>122</v>
          </cell>
          <cell r="U5">
            <v>130</v>
          </cell>
          <cell r="V5">
            <v>137</v>
          </cell>
          <cell r="W5">
            <v>137</v>
          </cell>
          <cell r="X5">
            <v>99</v>
          </cell>
          <cell r="Y5">
            <v>42.5</v>
          </cell>
          <cell r="Z5">
            <v>99</v>
          </cell>
          <cell r="AA5">
            <v>30.908999999999999</v>
          </cell>
          <cell r="AB5">
            <v>42551.208333333299</v>
          </cell>
          <cell r="AC5">
            <v>42559.654485995401</v>
          </cell>
          <cell r="AD5" t="str">
            <v>VIGENCIA 2015: TERMINADO: VILLAVICENCIO (Mtto. Pista, Plataforma); FLORENCIA (Mtto. Terminal, Cuartel SEI, Infra complementaria) EN EJECUCION: GUAPI (Mtto Pista) PENDIENTE: En proceso administrativo: FLORENCIA (Mtto Pista, Plataforma y Calle rodaje); GUAY</v>
          </cell>
          <cell r="AE5">
            <v>42582.208333333299</v>
          </cell>
          <cell r="AF5">
            <v>42591.752159490701</v>
          </cell>
          <cell r="AG5" t="str">
            <v>Jairo Suárez</v>
          </cell>
          <cell r="AH5" t="str">
            <v>jairo.suarez@aerocivil.gov.co</v>
          </cell>
          <cell r="AI5">
            <v>0</v>
          </cell>
          <cell r="AJ5">
            <v>42643.208333333299</v>
          </cell>
          <cell r="AK5">
            <v>-50</v>
          </cell>
        </row>
        <row r="6">
          <cell r="H6" t="str">
            <v>Aeropuertos para la prosperidad intervenidos - Aerocivil</v>
          </cell>
          <cell r="I6" t="str">
            <v>Producto</v>
          </cell>
          <cell r="J6" t="str">
            <v>Sectorial</v>
          </cell>
          <cell r="K6" t="str">
            <v>SI</v>
          </cell>
          <cell r="L6" t="str">
            <v>SI</v>
          </cell>
          <cell r="M6" t="str">
            <v>NO</v>
          </cell>
          <cell r="N6" t="str">
            <v>SI</v>
          </cell>
          <cell r="O6" t="str">
            <v>Número</v>
          </cell>
          <cell r="P6" t="str">
            <v>Mensual</v>
          </cell>
          <cell r="Q6" t="str">
            <v>Acumulado</v>
          </cell>
          <cell r="R6">
            <v>32</v>
          </cell>
          <cell r="S6">
            <v>7</v>
          </cell>
          <cell r="T6">
            <v>6</v>
          </cell>
          <cell r="U6">
            <v>6</v>
          </cell>
          <cell r="V6">
            <v>15</v>
          </cell>
          <cell r="W6">
            <v>34</v>
          </cell>
          <cell r="X6">
            <v>5</v>
          </cell>
          <cell r="Y6">
            <v>83.332999999999998</v>
          </cell>
          <cell r="Z6">
            <v>5</v>
          </cell>
          <cell r="AA6">
            <v>14.706</v>
          </cell>
          <cell r="AB6">
            <v>42582.208333333299</v>
          </cell>
          <cell r="AC6">
            <v>42591.7529881597</v>
          </cell>
          <cell r="AD6" t="str">
            <v>VIGENCIA 2015: TERMINADOS: CAPURGANÁ (Mtto Pista, Plataforma), BAHIA SOLANO (Mtto Pista, Plataforma), PUERTO INIRIDA (Mtto Pista), SOGAMOSO (Mtto Pista), SAN JOSE GUAVIARE (Mtto Pista, Plataforma). PENDIENTE: PUERTO LEGUIZAMO (Mtto Pista) en proceso admin</v>
          </cell>
          <cell r="AE6">
            <v>42582.208333333299</v>
          </cell>
          <cell r="AF6">
            <v>42591.752988043998</v>
          </cell>
          <cell r="AG6" t="str">
            <v>Jairo Suárez</v>
          </cell>
          <cell r="AH6" t="str">
            <v>jairo.suarez@aerocivil.gov.co</v>
          </cell>
          <cell r="AI6">
            <v>0</v>
          </cell>
          <cell r="AJ6">
            <v>42613.208333333299</v>
          </cell>
          <cell r="AK6">
            <v>-21</v>
          </cell>
        </row>
        <row r="7">
          <cell r="H7" t="str">
            <v>Aeropuertos intervenidos con obras de construcción (torres de control,  terminales, pistas, plataformas, calles de rodaje, cuartel de bomberos, cerramientos) y/o mantenimiento de infraestructura aeroportuaria</v>
          </cell>
          <cell r="I7" t="str">
            <v>Producto</v>
          </cell>
          <cell r="J7" t="str">
            <v>Sectorial</v>
          </cell>
          <cell r="K7" t="str">
            <v>NO</v>
          </cell>
          <cell r="L7" t="str">
            <v>SI</v>
          </cell>
          <cell r="M7" t="str">
            <v>NO</v>
          </cell>
          <cell r="N7" t="str">
            <v>SI</v>
          </cell>
          <cell r="O7" t="str">
            <v>Número</v>
          </cell>
          <cell r="P7" t="str">
            <v>Mensual</v>
          </cell>
          <cell r="Q7" t="str">
            <v>Acumulado</v>
          </cell>
          <cell r="R7">
            <v>11</v>
          </cell>
          <cell r="S7">
            <v>17</v>
          </cell>
          <cell r="T7">
            <v>16</v>
          </cell>
          <cell r="U7">
            <v>7</v>
          </cell>
          <cell r="V7">
            <v>8</v>
          </cell>
          <cell r="W7">
            <v>48</v>
          </cell>
          <cell r="X7">
            <v>7</v>
          </cell>
          <cell r="Y7">
            <v>43.75</v>
          </cell>
          <cell r="Z7">
            <v>13</v>
          </cell>
          <cell r="AA7">
            <v>27.082999999999998</v>
          </cell>
          <cell r="AB7">
            <v>42582.208333333299</v>
          </cell>
          <cell r="AC7">
            <v>42591.760610682897</v>
          </cell>
          <cell r="AD7" t="str">
            <v>VIGENCIA 2015: TERMINADOS: IPIALES (Constr Pista, Obras complementarias); POPAYAN (Mtto Terminal); NUQUI (Constr Cerramiento); VILLAGARZON (Mtto Pista); TRINIDAD (Mtto Pista plataforma y zonas de seguridad); PTO ASIS (Mtto Plataforma y calle de rodaje); A</v>
          </cell>
          <cell r="AE7">
            <v>42582.208333333299</v>
          </cell>
          <cell r="AF7">
            <v>42591.7606105671</v>
          </cell>
          <cell r="AG7" t="str">
            <v>Jairo Suárez</v>
          </cell>
          <cell r="AH7" t="str">
            <v>jairo.suarez@aerocivil.gov.co</v>
          </cell>
          <cell r="AI7">
            <v>0</v>
          </cell>
          <cell r="AJ7">
            <v>42613.208333333299</v>
          </cell>
          <cell r="AK7">
            <v>-21</v>
          </cell>
        </row>
        <row r="8">
          <cell r="H8" t="str">
            <v>Pasajeros movilizados por años entre los aeropuertos del país (millones)</v>
          </cell>
          <cell r="I8" t="str">
            <v>Resultado</v>
          </cell>
          <cell r="J8" t="str">
            <v>Sectorial</v>
          </cell>
          <cell r="K8" t="str">
            <v>NO</v>
          </cell>
          <cell r="L8" t="str">
            <v>NO</v>
          </cell>
          <cell r="M8" t="str">
            <v>NO</v>
          </cell>
          <cell r="N8" t="str">
            <v>SI</v>
          </cell>
          <cell r="O8" t="str">
            <v>Pasajeros</v>
          </cell>
          <cell r="P8" t="str">
            <v>Mensual</v>
          </cell>
          <cell r="Q8" t="str">
            <v>Flujo</v>
          </cell>
          <cell r="R8">
            <v>31</v>
          </cell>
          <cell r="S8">
            <v>34.700000000000003</v>
          </cell>
          <cell r="T8">
            <v>38.700000000000003</v>
          </cell>
          <cell r="U8">
            <v>42.5</v>
          </cell>
          <cell r="V8">
            <v>46</v>
          </cell>
          <cell r="W8">
            <v>46</v>
          </cell>
          <cell r="X8">
            <v>17.11</v>
          </cell>
          <cell r="Y8">
            <v>44.212000000000003</v>
          </cell>
          <cell r="Z8">
            <v>34.130000000000003</v>
          </cell>
          <cell r="AA8">
            <v>74.195999999999998</v>
          </cell>
          <cell r="AB8">
            <v>42551.208333333299</v>
          </cell>
          <cell r="AC8">
            <v>42586.635671909702</v>
          </cell>
          <cell r="AD8" t="str">
            <v>En el primer semestre de 2016, los pasajeros Origen-Destino se incrementaron en 6,3% con respecto a igual periodo de 2015.</v>
          </cell>
          <cell r="AE8">
            <v>42551.208333333299</v>
          </cell>
          <cell r="AF8">
            <v>42586.635671794</v>
          </cell>
          <cell r="AG8" t="str">
            <v>Eduardo Enrique Tovar Añez</v>
          </cell>
          <cell r="AH8" t="str">
            <v>eduardo.tovar@aerocivil.gov.co</v>
          </cell>
          <cell r="AI8">
            <v>30</v>
          </cell>
          <cell r="AJ8">
            <v>42581.208333333299</v>
          </cell>
          <cell r="AK8">
            <v>-20</v>
          </cell>
        </row>
        <row r="9">
          <cell r="H9" t="str">
            <v>Kilómetros de calzadas construidas a través de concesión</v>
          </cell>
          <cell r="I9" t="str">
            <v>Producto</v>
          </cell>
          <cell r="J9" t="str">
            <v>Sectorial</v>
          </cell>
          <cell r="K9" t="str">
            <v>SI</v>
          </cell>
          <cell r="L9" t="str">
            <v>NO</v>
          </cell>
          <cell r="M9" t="str">
            <v>NO</v>
          </cell>
          <cell r="N9" t="str">
            <v>SI</v>
          </cell>
          <cell r="O9" t="str">
            <v>Kilómetros</v>
          </cell>
          <cell r="P9" t="str">
            <v>Mensual</v>
          </cell>
          <cell r="Q9" t="str">
            <v>Capacidad</v>
          </cell>
          <cell r="R9">
            <v>1796</v>
          </cell>
          <cell r="S9">
            <v>2126</v>
          </cell>
          <cell r="T9">
            <v>2456</v>
          </cell>
          <cell r="U9">
            <v>2786</v>
          </cell>
          <cell r="V9">
            <v>3116</v>
          </cell>
          <cell r="W9">
            <v>3116</v>
          </cell>
          <cell r="X9">
            <v>2125.7600000000002</v>
          </cell>
          <cell r="Y9">
            <v>49.963999999999999</v>
          </cell>
          <cell r="Z9">
            <v>2125.7600000000002</v>
          </cell>
          <cell r="AA9">
            <v>24.981999999999999</v>
          </cell>
          <cell r="AB9">
            <v>42551.208333333299</v>
          </cell>
          <cell r="AC9">
            <v>42585.727220949098</v>
          </cell>
          <cell r="AD9" t="str">
            <v>Se lleva el 22 % de la meta del año, de los cuales se lleva construcción de 62,58 km de doble calzada y 10,40 km en calzada sencilla en la red concesionada.</v>
          </cell>
          <cell r="AE9">
            <v>42551.208333333299</v>
          </cell>
          <cell r="AF9">
            <v>42585.727220752298</v>
          </cell>
          <cell r="AG9" t="str">
            <v>Poldy Paola Osorio</v>
          </cell>
          <cell r="AH9" t="str">
            <v>posorio@ani.gov.co</v>
          </cell>
          <cell r="AI9">
            <v>30</v>
          </cell>
          <cell r="AJ9">
            <v>42581.208333333299</v>
          </cell>
          <cell r="AK9">
            <v>-20</v>
          </cell>
        </row>
        <row r="10">
          <cell r="H10" t="str">
            <v>Kilómetros de Vías intervenidas bajo esquema de APP</v>
          </cell>
          <cell r="I10" t="str">
            <v>Producto</v>
          </cell>
          <cell r="J10" t="str">
            <v>Sectorial</v>
          </cell>
          <cell r="K10" t="str">
            <v>SI</v>
          </cell>
          <cell r="L10" t="str">
            <v>NO</v>
          </cell>
          <cell r="M10" t="str">
            <v>NO</v>
          </cell>
          <cell r="N10" t="str">
            <v>SI</v>
          </cell>
          <cell r="O10" t="str">
            <v>Kilómetros</v>
          </cell>
          <cell r="P10" t="str">
            <v>Mensual</v>
          </cell>
          <cell r="Q10" t="str">
            <v>Capacidad</v>
          </cell>
          <cell r="R10">
            <v>6595</v>
          </cell>
          <cell r="S10">
            <v>8083</v>
          </cell>
          <cell r="T10">
            <v>10160</v>
          </cell>
          <cell r="U10">
            <v>10861</v>
          </cell>
          <cell r="V10">
            <v>11698</v>
          </cell>
          <cell r="W10">
            <v>11698</v>
          </cell>
          <cell r="X10">
            <v>10335</v>
          </cell>
          <cell r="Y10">
            <v>100</v>
          </cell>
          <cell r="Z10">
            <v>10335</v>
          </cell>
          <cell r="AA10">
            <v>73.290000000000006</v>
          </cell>
          <cell r="AB10">
            <v>42551.208333333299</v>
          </cell>
          <cell r="AC10">
            <v>42585.725524502297</v>
          </cell>
          <cell r="AD10" t="str">
            <v>En el mes de Junio no se firmaron actas de inicio de proyectos 4G</v>
          </cell>
          <cell r="AE10">
            <v>42551.208333333299</v>
          </cell>
          <cell r="AF10">
            <v>42585.725524340298</v>
          </cell>
          <cell r="AG10" t="str">
            <v>Poldy Paola Osorio</v>
          </cell>
          <cell r="AH10" t="str">
            <v>posorio@ani.gov.co</v>
          </cell>
          <cell r="AI10">
            <v>30</v>
          </cell>
          <cell r="AJ10">
            <v>42581.208333333299</v>
          </cell>
          <cell r="AK10">
            <v>-20</v>
          </cell>
        </row>
        <row r="11">
          <cell r="H11" t="str">
            <v>Inversión privada en infraestructura de carretera (billones de $ acumulados en el cuatrienio) - ANI</v>
          </cell>
          <cell r="I11" t="str">
            <v>Resultado</v>
          </cell>
          <cell r="J11" t="str">
            <v>Sectorial</v>
          </cell>
          <cell r="K11" t="str">
            <v>SI</v>
          </cell>
          <cell r="L11" t="str">
            <v>NO</v>
          </cell>
          <cell r="M11" t="str">
            <v>NO</v>
          </cell>
          <cell r="N11" t="str">
            <v>SI</v>
          </cell>
          <cell r="O11" t="str">
            <v>Billones de pesos</v>
          </cell>
          <cell r="P11" t="str">
            <v>Trimestral</v>
          </cell>
          <cell r="Q11" t="str">
            <v>Acumulado</v>
          </cell>
          <cell r="R11">
            <v>11.4</v>
          </cell>
          <cell r="S11">
            <v>3.5</v>
          </cell>
          <cell r="T11">
            <v>5</v>
          </cell>
          <cell r="U11">
            <v>7</v>
          </cell>
          <cell r="V11">
            <v>8.5</v>
          </cell>
          <cell r="W11">
            <v>24</v>
          </cell>
          <cell r="X11">
            <v>1.7</v>
          </cell>
          <cell r="Y11">
            <v>34</v>
          </cell>
          <cell r="Z11">
            <v>5.15</v>
          </cell>
          <cell r="AA11">
            <v>21.457999999999998</v>
          </cell>
          <cell r="AB11">
            <v>42551.208333333299</v>
          </cell>
          <cell r="AC11">
            <v>42587.390519444401</v>
          </cell>
          <cell r="AD11" t="str">
            <v>Se estima una inversión acumulada a Junio de 216 de 1.7 billones en el modo carretero.</v>
          </cell>
          <cell r="AE11">
            <v>42551.208333333299</v>
          </cell>
          <cell r="AF11">
            <v>42587.390519294</v>
          </cell>
          <cell r="AG11" t="str">
            <v>Poldy Paola Osorio</v>
          </cell>
          <cell r="AH11" t="str">
            <v>posorio@ani.gov.co</v>
          </cell>
          <cell r="AI11">
            <v>90</v>
          </cell>
          <cell r="AJ11">
            <v>42643.208333333299</v>
          </cell>
          <cell r="AK11">
            <v>-140</v>
          </cell>
        </row>
        <row r="12">
          <cell r="H12" t="str">
            <v>Inversión privada en infraestructura férrea, aeroportuaria y portuaria  (billones de $ acumulados en el cuatrienio) - ANI</v>
          </cell>
          <cell r="I12" t="str">
            <v>Resultado</v>
          </cell>
          <cell r="J12" t="str">
            <v>Sectorial</v>
          </cell>
          <cell r="K12" t="str">
            <v>SI</v>
          </cell>
          <cell r="L12" t="str">
            <v>NO</v>
          </cell>
          <cell r="M12" t="str">
            <v>NO</v>
          </cell>
          <cell r="N12" t="str">
            <v>SI</v>
          </cell>
          <cell r="O12" t="str">
            <v>Billones de pesos</v>
          </cell>
          <cell r="P12" t="str">
            <v>Trimestral</v>
          </cell>
          <cell r="Q12" t="str">
            <v>Acumulado</v>
          </cell>
          <cell r="R12">
            <v>4.18</v>
          </cell>
          <cell r="S12">
            <v>1.05</v>
          </cell>
          <cell r="T12">
            <v>1.08</v>
          </cell>
          <cell r="U12">
            <v>1.1399999999999999</v>
          </cell>
          <cell r="V12">
            <v>1.5</v>
          </cell>
          <cell r="W12">
            <v>4.7699999999999996</v>
          </cell>
          <cell r="X12">
            <v>0.54</v>
          </cell>
          <cell r="Y12">
            <v>50</v>
          </cell>
          <cell r="Z12">
            <v>1.94</v>
          </cell>
          <cell r="AA12">
            <v>40.670999999999999</v>
          </cell>
          <cell r="AB12">
            <v>42551.208333333299</v>
          </cell>
          <cell r="AC12">
            <v>42587.390177465299</v>
          </cell>
          <cell r="AD12" t="str">
            <v>Se estima una inversión acumulada a junio de 2016 de 0.54 billones en los modos portuarios, aeroportuario y férreo.</v>
          </cell>
          <cell r="AE12">
            <v>42551.208333333299</v>
          </cell>
          <cell r="AF12">
            <v>42587.390177349502</v>
          </cell>
          <cell r="AG12" t="str">
            <v>Poldy Paola Osorio</v>
          </cell>
          <cell r="AH12" t="str">
            <v>posorio@ani.gov.co</v>
          </cell>
          <cell r="AI12">
            <v>90</v>
          </cell>
          <cell r="AJ12">
            <v>42643.208333333299</v>
          </cell>
          <cell r="AK12">
            <v>-140</v>
          </cell>
        </row>
        <row r="13">
          <cell r="H13" t="str">
            <v>Número de proyectos en ejecución Programa 4G</v>
          </cell>
          <cell r="I13" t="str">
            <v>Producto</v>
          </cell>
          <cell r="J13" t="str">
            <v>Sectorial</v>
          </cell>
          <cell r="K13" t="str">
            <v>NO</v>
          </cell>
          <cell r="L13" t="str">
            <v>NO</v>
          </cell>
          <cell r="M13" t="str">
            <v>NO</v>
          </cell>
          <cell r="N13" t="str">
            <v>SI</v>
          </cell>
          <cell r="O13" t="str">
            <v>Número</v>
          </cell>
          <cell r="P13" t="str">
            <v>Mensual</v>
          </cell>
          <cell r="Q13" t="str">
            <v>Capacidad</v>
          </cell>
          <cell r="R13">
            <v>6</v>
          </cell>
          <cell r="S13">
            <v>20</v>
          </cell>
          <cell r="T13">
            <v>36</v>
          </cell>
          <cell r="W13">
            <v>36</v>
          </cell>
          <cell r="X13">
            <v>26</v>
          </cell>
          <cell r="Y13">
            <v>66.667000000000002</v>
          </cell>
          <cell r="Z13">
            <v>26</v>
          </cell>
          <cell r="AA13">
            <v>66.667000000000002</v>
          </cell>
          <cell r="AB13">
            <v>42551.208333333299</v>
          </cell>
          <cell r="AC13">
            <v>42585.725321759302</v>
          </cell>
          <cell r="AD13" t="str">
            <v>En el mes de junio no se firmaron actas de inicio de los proyectos del programa de 4G.</v>
          </cell>
          <cell r="AE13">
            <v>42551.208333333299</v>
          </cell>
          <cell r="AF13">
            <v>42585.725321608799</v>
          </cell>
          <cell r="AG13" t="str">
            <v>Poldy Paola Osorio</v>
          </cell>
          <cell r="AH13" t="str">
            <v>posorio@ani.gov.co</v>
          </cell>
          <cell r="AI13">
            <v>30</v>
          </cell>
          <cell r="AJ13">
            <v>42581.208333333299</v>
          </cell>
          <cell r="AK13">
            <v>-20</v>
          </cell>
        </row>
        <row r="14">
          <cell r="H14" t="str">
            <v>Número de Proyectos Adjudicados</v>
          </cell>
          <cell r="I14" t="str">
            <v>Producto</v>
          </cell>
          <cell r="J14" t="str">
            <v>Sectorial</v>
          </cell>
          <cell r="K14" t="str">
            <v>NO</v>
          </cell>
          <cell r="L14" t="str">
            <v>NO</v>
          </cell>
          <cell r="M14" t="str">
            <v>NO</v>
          </cell>
          <cell r="N14" t="str">
            <v>SI</v>
          </cell>
          <cell r="O14" t="str">
            <v>Número</v>
          </cell>
          <cell r="P14" t="str">
            <v>Mensual</v>
          </cell>
          <cell r="Q14" t="str">
            <v>Capacidad</v>
          </cell>
          <cell r="R14">
            <v>10</v>
          </cell>
          <cell r="S14">
            <v>26</v>
          </cell>
          <cell r="T14">
            <v>36</v>
          </cell>
          <cell r="W14">
            <v>36</v>
          </cell>
          <cell r="X14">
            <v>29</v>
          </cell>
          <cell r="Y14">
            <v>73.076999999999998</v>
          </cell>
          <cell r="Z14">
            <v>29</v>
          </cell>
          <cell r="AA14">
            <v>73.076999999999998</v>
          </cell>
          <cell r="AB14">
            <v>42551.208333333299</v>
          </cell>
          <cell r="AC14">
            <v>42585.724911770798</v>
          </cell>
          <cell r="AD14" t="str">
            <v>No se adjudicaron proyectos de APP en el mes de junio</v>
          </cell>
          <cell r="AE14">
            <v>42551.208333333299</v>
          </cell>
          <cell r="AF14">
            <v>42585.724911608799</v>
          </cell>
          <cell r="AG14" t="str">
            <v>Poldy Paola Osorio</v>
          </cell>
          <cell r="AH14" t="str">
            <v>posorio@ani.gov.co</v>
          </cell>
          <cell r="AI14">
            <v>30</v>
          </cell>
          <cell r="AJ14">
            <v>42581.208333333299</v>
          </cell>
          <cell r="AK14">
            <v>-20</v>
          </cell>
        </row>
        <row r="15">
          <cell r="H15" t="str">
            <v>Kilómetros de red férrea en operación - ANI</v>
          </cell>
          <cell r="I15" t="str">
            <v>Producto</v>
          </cell>
          <cell r="J15" t="str">
            <v>Sectorial</v>
          </cell>
          <cell r="K15" t="str">
            <v>SI</v>
          </cell>
          <cell r="L15" t="str">
            <v>NO</v>
          </cell>
          <cell r="M15" t="str">
            <v>NO</v>
          </cell>
          <cell r="N15" t="str">
            <v>SI</v>
          </cell>
          <cell r="O15" t="str">
            <v>Kilómetros</v>
          </cell>
          <cell r="P15" t="str">
            <v>Mensual</v>
          </cell>
          <cell r="Q15" t="str">
            <v>Capacidad</v>
          </cell>
          <cell r="R15">
            <v>628</v>
          </cell>
          <cell r="S15">
            <v>1026</v>
          </cell>
          <cell r="T15">
            <v>1283</v>
          </cell>
          <cell r="W15">
            <v>1283</v>
          </cell>
          <cell r="X15">
            <v>1507</v>
          </cell>
          <cell r="Y15">
            <v>100</v>
          </cell>
          <cell r="Z15">
            <v>1507</v>
          </cell>
          <cell r="AA15">
            <v>100</v>
          </cell>
          <cell r="AB15">
            <v>42551.208333333299</v>
          </cell>
          <cell r="AC15">
            <v>42585.724713738397</v>
          </cell>
          <cell r="AD15" t="str">
            <v>Se cumplió con la meta del Cuatrienio y no se tiene previsto dejar mas Km en condiciones de operación para este año.</v>
          </cell>
          <cell r="AE15">
            <v>42551.208333333299</v>
          </cell>
          <cell r="AF15">
            <v>42585.724713576397</v>
          </cell>
          <cell r="AG15" t="str">
            <v>Poldy Paola Osorio</v>
          </cell>
          <cell r="AH15" t="str">
            <v>posorio@ani.gov.co</v>
          </cell>
          <cell r="AI15">
            <v>30</v>
          </cell>
          <cell r="AJ15">
            <v>42581.208333333299</v>
          </cell>
          <cell r="AK15">
            <v>-20</v>
          </cell>
        </row>
        <row r="16">
          <cell r="H16" t="str">
            <v>Kilómetros de corredor fluvial mantenidos</v>
          </cell>
          <cell r="I16" t="str">
            <v>Producto</v>
          </cell>
          <cell r="J16" t="str">
            <v>Sectorial</v>
          </cell>
          <cell r="K16" t="str">
            <v>SI</v>
          </cell>
          <cell r="L16" t="str">
            <v>NO</v>
          </cell>
          <cell r="M16" t="str">
            <v>NO</v>
          </cell>
          <cell r="N16" t="str">
            <v>SI</v>
          </cell>
          <cell r="O16" t="str">
            <v>Kilómetros</v>
          </cell>
          <cell r="P16" t="str">
            <v>Mensual</v>
          </cell>
          <cell r="Q16" t="str">
            <v>Stock</v>
          </cell>
          <cell r="R16">
            <v>1025</v>
          </cell>
          <cell r="S16">
            <v>1023</v>
          </cell>
          <cell r="T16">
            <v>1023</v>
          </cell>
          <cell r="U16">
            <v>1023</v>
          </cell>
          <cell r="V16">
            <v>1023</v>
          </cell>
          <cell r="W16">
            <v>1023</v>
          </cell>
          <cell r="X16">
            <v>1023</v>
          </cell>
          <cell r="Y16">
            <v>100</v>
          </cell>
          <cell r="Z16">
            <v>1023</v>
          </cell>
          <cell r="AA16">
            <v>100</v>
          </cell>
          <cell r="AB16">
            <v>42582.208333333299</v>
          </cell>
          <cell r="AC16">
            <v>42585.729070833302</v>
          </cell>
          <cell r="AD16" t="str">
            <v xml:space="preserve">El indicador reporta los kilómetros de canal navegable mantenidos. </v>
          </cell>
          <cell r="AE16">
            <v>42582.208333333299</v>
          </cell>
          <cell r="AF16">
            <v>42585.7290707176</v>
          </cell>
          <cell r="AG16" t="str">
            <v>Lyda Patricia Alvarez</v>
          </cell>
          <cell r="AH16" t="str">
            <v>Lyda.alvarez@cormagdalena.gov.co</v>
          </cell>
          <cell r="AI16">
            <v>7</v>
          </cell>
          <cell r="AJ16">
            <v>42613.208333333299</v>
          </cell>
          <cell r="AK16">
            <v>-28</v>
          </cell>
        </row>
        <row r="17">
          <cell r="H17" t="str">
            <v>Kilómetros de vías con pavimento - Invías</v>
          </cell>
          <cell r="I17" t="str">
            <v>Producto</v>
          </cell>
          <cell r="J17" t="str">
            <v>Sectorial</v>
          </cell>
          <cell r="K17" t="str">
            <v>SI</v>
          </cell>
          <cell r="L17" t="str">
            <v>NO</v>
          </cell>
          <cell r="M17" t="str">
            <v>NO</v>
          </cell>
          <cell r="N17" t="str">
            <v>SI</v>
          </cell>
          <cell r="O17" t="str">
            <v>Kilómetros</v>
          </cell>
          <cell r="P17" t="str">
            <v>Mensual</v>
          </cell>
          <cell r="Q17" t="str">
            <v>Capacidad</v>
          </cell>
          <cell r="R17">
            <v>8454</v>
          </cell>
          <cell r="S17">
            <v>8569</v>
          </cell>
          <cell r="T17">
            <v>8676</v>
          </cell>
          <cell r="U17">
            <v>8680</v>
          </cell>
          <cell r="V17">
            <v>8680</v>
          </cell>
          <cell r="W17">
            <v>8680</v>
          </cell>
          <cell r="X17">
            <v>8547.9699999999993</v>
          </cell>
          <cell r="Y17">
            <v>42.329000000000001</v>
          </cell>
          <cell r="Z17">
            <v>8547.9699999999993</v>
          </cell>
          <cell r="AA17">
            <v>41.58</v>
          </cell>
          <cell r="AB17">
            <v>42551.208333333299</v>
          </cell>
          <cell r="AC17">
            <v>42586.635491435198</v>
          </cell>
          <cell r="AD17" t="str">
            <v>La línea base de los Km de vías con pavimento es de 8.454 Km. En año 2015 se realizó 78,3 Km, de para un Acumulado de 8.532,30 kilómetros. De Enero a Junio de 2016 se han ejecutado 15,67 Km para un acumulado de 8.547,97 Km, a través de los contratos en ej</v>
          </cell>
          <cell r="AE17">
            <v>42551.208333333299</v>
          </cell>
          <cell r="AF17">
            <v>42586.635491203699</v>
          </cell>
          <cell r="AG17" t="str">
            <v>Ernesto  Correo Valderrama</v>
          </cell>
          <cell r="AH17" t="str">
            <v>ecorreav@invias.gov.co</v>
          </cell>
          <cell r="AI17">
            <v>30</v>
          </cell>
          <cell r="AJ17">
            <v>42581.208333333299</v>
          </cell>
          <cell r="AK17">
            <v>-20</v>
          </cell>
        </row>
        <row r="18">
          <cell r="H18" t="str">
            <v>Kilómetros de placa huella construida</v>
          </cell>
          <cell r="I18" t="str">
            <v>Producto</v>
          </cell>
          <cell r="J18" t="str">
            <v>Sectorial</v>
          </cell>
          <cell r="K18" t="str">
            <v>SI</v>
          </cell>
          <cell r="L18" t="str">
            <v>NO</v>
          </cell>
          <cell r="M18" t="str">
            <v>NO</v>
          </cell>
          <cell r="N18" t="str">
            <v>SI</v>
          </cell>
          <cell r="O18" t="str">
            <v>Kilómetros</v>
          </cell>
          <cell r="P18" t="str">
            <v>Mensual</v>
          </cell>
          <cell r="Q18" t="str">
            <v>Capacidad</v>
          </cell>
          <cell r="R18">
            <v>1300</v>
          </cell>
          <cell r="S18">
            <v>1461</v>
          </cell>
          <cell r="T18">
            <v>1597</v>
          </cell>
          <cell r="U18">
            <v>1672</v>
          </cell>
          <cell r="V18">
            <v>1800</v>
          </cell>
          <cell r="W18">
            <v>1800</v>
          </cell>
          <cell r="X18">
            <v>1620.83</v>
          </cell>
          <cell r="Y18">
            <v>100</v>
          </cell>
          <cell r="Z18">
            <v>1620.83</v>
          </cell>
          <cell r="AA18">
            <v>64.165999999999997</v>
          </cell>
          <cell r="AB18">
            <v>42551.208333333299</v>
          </cell>
          <cell r="AC18">
            <v>42586.635146527798</v>
          </cell>
          <cell r="AD18" t="str">
            <v>La línea base de los Km de vías con Placa Huella es de1,300 Km. Avance año 2015: se reporto la construcción acumulada de 159,27 Km de placa huella. Entre Enero y Junio se reporta 161,56 Km a través de los Convenios en ejecución suscritos con las entidades</v>
          </cell>
          <cell r="AE18">
            <v>42551.208333333299</v>
          </cell>
          <cell r="AF18">
            <v>42586.635146377303</v>
          </cell>
          <cell r="AG18" t="str">
            <v>Ernesto  Correo Valderrama</v>
          </cell>
          <cell r="AH18" t="str">
            <v>ecorreav@invias.gov.co</v>
          </cell>
          <cell r="AI18">
            <v>30</v>
          </cell>
          <cell r="AJ18">
            <v>42581.208333333299</v>
          </cell>
          <cell r="AK18">
            <v>-20</v>
          </cell>
        </row>
        <row r="19">
          <cell r="H19" t="str">
            <v>Kilómetros de calzadas construidas no concesionadas</v>
          </cell>
          <cell r="I19" t="str">
            <v>Producto</v>
          </cell>
          <cell r="J19" t="str">
            <v>Sectorial</v>
          </cell>
          <cell r="K19" t="str">
            <v>SI</v>
          </cell>
          <cell r="L19" t="str">
            <v>NO</v>
          </cell>
          <cell r="M19" t="str">
            <v>NO</v>
          </cell>
          <cell r="N19" t="str">
            <v>SI</v>
          </cell>
          <cell r="O19" t="str">
            <v>Kilómetros</v>
          </cell>
          <cell r="P19" t="str">
            <v>Mensual</v>
          </cell>
          <cell r="Q19" t="str">
            <v>Capacidad</v>
          </cell>
          <cell r="R19">
            <v>166</v>
          </cell>
          <cell r="S19">
            <v>175.87</v>
          </cell>
          <cell r="T19">
            <v>176.37</v>
          </cell>
          <cell r="U19">
            <v>176.94</v>
          </cell>
          <cell r="V19">
            <v>180</v>
          </cell>
          <cell r="W19">
            <v>180</v>
          </cell>
          <cell r="X19">
            <v>185.97</v>
          </cell>
          <cell r="Y19">
            <v>100</v>
          </cell>
          <cell r="Z19">
            <v>185.97</v>
          </cell>
          <cell r="AA19">
            <v>100</v>
          </cell>
          <cell r="AB19">
            <v>42551.208333333299</v>
          </cell>
          <cell r="AC19">
            <v>42587.390855555597</v>
          </cell>
          <cell r="AD19" t="str">
            <v>"La línea base de segunda calzada construida es de 166 Km. en el Año 2015 se reporta un avance de 15,94 Km en la construcción de segunda calzada terminada. Linea Base Acumulada a Dic 2015 es de 181,94 entre enero y Junio 2016 se reporta 4,03 Km en Obras A</v>
          </cell>
          <cell r="AE19">
            <v>42551.208333333299</v>
          </cell>
          <cell r="AF19">
            <v>42587.390855405101</v>
          </cell>
          <cell r="AG19" t="str">
            <v>Ernesto  Correo Valderrama</v>
          </cell>
          <cell r="AH19" t="str">
            <v>ecorreav@invias.gov.co</v>
          </cell>
          <cell r="AI19">
            <v>30</v>
          </cell>
          <cell r="AJ19">
            <v>42581.208333333299</v>
          </cell>
          <cell r="AK19">
            <v>-20</v>
          </cell>
        </row>
        <row r="20">
          <cell r="H20" t="str">
            <v>Nuevos Kilómetros de vías con rehabilitación y mantenimiento - Invías</v>
          </cell>
          <cell r="I20" t="str">
            <v>Producto</v>
          </cell>
          <cell r="J20" t="str">
            <v>Sectorial</v>
          </cell>
          <cell r="K20" t="str">
            <v>SI</v>
          </cell>
          <cell r="L20" t="str">
            <v>NO</v>
          </cell>
          <cell r="M20" t="str">
            <v>NO</v>
          </cell>
          <cell r="N20" t="str">
            <v>SI</v>
          </cell>
          <cell r="O20" t="str">
            <v>Kilómetros</v>
          </cell>
          <cell r="P20" t="str">
            <v>Mensual</v>
          </cell>
          <cell r="Q20" t="str">
            <v>Capacidad</v>
          </cell>
          <cell r="R20">
            <v>0</v>
          </cell>
          <cell r="S20">
            <v>106</v>
          </cell>
          <cell r="T20">
            <v>146</v>
          </cell>
          <cell r="U20">
            <v>279</v>
          </cell>
          <cell r="V20">
            <v>400</v>
          </cell>
          <cell r="W20">
            <v>400</v>
          </cell>
          <cell r="X20">
            <v>498.6</v>
          </cell>
          <cell r="Y20">
            <v>100</v>
          </cell>
          <cell r="Z20">
            <v>498.6</v>
          </cell>
          <cell r="AA20">
            <v>100</v>
          </cell>
          <cell r="AB20">
            <v>42551.208333333299</v>
          </cell>
          <cell r="AC20">
            <v>42586.636556863399</v>
          </cell>
          <cell r="AD20" t="str">
            <v xml:space="preserve">Linea Base cero; Avance año 2015: 457,42 Km con Rehabilitación y Mantenimiento Periodico Mantenimiento 203,19 Km y Rehabilitación 254,23 Km Avance Enero a Junio Rehabilitados 8,83 Km y Mantenimiento Periodico 32,35 Km para un acumulado de 498,60 Km Entre </v>
          </cell>
          <cell r="AE20">
            <v>42551.208333333299</v>
          </cell>
          <cell r="AF20">
            <v>42586.636556712998</v>
          </cell>
          <cell r="AG20" t="str">
            <v>Ernesto  Correo Valderrama</v>
          </cell>
          <cell r="AH20" t="str">
            <v>ecorreav@invias.gov.co</v>
          </cell>
          <cell r="AI20">
            <v>30</v>
          </cell>
          <cell r="AJ20">
            <v>42581.208333333299</v>
          </cell>
          <cell r="AK20">
            <v>-20</v>
          </cell>
        </row>
        <row r="21">
          <cell r="H21" t="str">
            <v>Obras de mantenimiento y profundización a canales de acceso - Invías</v>
          </cell>
          <cell r="I21" t="str">
            <v>Producto</v>
          </cell>
          <cell r="J21" t="str">
            <v>Sectorial</v>
          </cell>
          <cell r="K21" t="str">
            <v>SI</v>
          </cell>
          <cell r="L21" t="str">
            <v>NO</v>
          </cell>
          <cell r="M21" t="str">
            <v>NO</v>
          </cell>
          <cell r="N21" t="str">
            <v>SI</v>
          </cell>
          <cell r="O21" t="str">
            <v>Número</v>
          </cell>
          <cell r="P21" t="str">
            <v>Mensual</v>
          </cell>
          <cell r="Q21" t="str">
            <v>Capacidad</v>
          </cell>
          <cell r="R21">
            <v>8</v>
          </cell>
          <cell r="S21">
            <v>11</v>
          </cell>
          <cell r="T21">
            <v>12</v>
          </cell>
          <cell r="U21">
            <v>13</v>
          </cell>
          <cell r="V21">
            <v>14</v>
          </cell>
          <cell r="W21">
            <v>14</v>
          </cell>
          <cell r="X21">
            <v>14</v>
          </cell>
          <cell r="Y21">
            <v>100</v>
          </cell>
          <cell r="Z21">
            <v>14</v>
          </cell>
          <cell r="AA21">
            <v>100</v>
          </cell>
          <cell r="AB21">
            <v>42551.208333333299</v>
          </cell>
          <cell r="AC21">
            <v>42586.595597951396</v>
          </cell>
          <cell r="AD21" t="str">
            <v>Acumulado a 2015 13 Obras. 1 Obra Terminada 2016 acumuladas 14 Obras Dragado de Mantenimiento del canal de acceso al puerto de buenaventura, valle del cauca. Avance a Junio 2016: Dragado de profundización del canal de Acceso al Puerto de Cartagena, inclui</v>
          </cell>
          <cell r="AE21">
            <v>42551.208333333299</v>
          </cell>
          <cell r="AF21">
            <v>42586.595597835701</v>
          </cell>
          <cell r="AG21" t="str">
            <v>Ernesto  Correo Valderrama</v>
          </cell>
          <cell r="AH21" t="str">
            <v>ecorreav@invias.gov.co</v>
          </cell>
          <cell r="AI21">
            <v>30</v>
          </cell>
          <cell r="AJ21">
            <v>42581.208333333299</v>
          </cell>
          <cell r="AK21">
            <v>-20</v>
          </cell>
        </row>
        <row r="22">
          <cell r="H22" t="str">
            <v>Variación porcentual acumulada de la Mortalidad por Accidentes de Tránsito</v>
          </cell>
          <cell r="I22" t="str">
            <v>Resultado</v>
          </cell>
          <cell r="J22" t="str">
            <v>Sectorial</v>
          </cell>
          <cell r="K22" t="str">
            <v>NO</v>
          </cell>
          <cell r="L22" t="str">
            <v>NO</v>
          </cell>
          <cell r="M22" t="str">
            <v>NO</v>
          </cell>
          <cell r="N22" t="str">
            <v>SI</v>
          </cell>
          <cell r="O22" t="str">
            <v>Porcentaje</v>
          </cell>
          <cell r="P22" t="str">
            <v>Mensual</v>
          </cell>
          <cell r="Q22" t="str">
            <v>Flujo</v>
          </cell>
          <cell r="R22">
            <v>1.1499999999999999</v>
          </cell>
          <cell r="S22">
            <v>-1</v>
          </cell>
          <cell r="T22">
            <v>-2.5</v>
          </cell>
          <cell r="U22">
            <v>-4.8</v>
          </cell>
          <cell r="V22">
            <v>-8</v>
          </cell>
          <cell r="W22">
            <v>-8</v>
          </cell>
          <cell r="X22">
            <v>8.6999999999999993</v>
          </cell>
          <cell r="Y22">
            <v>0</v>
          </cell>
          <cell r="Z22">
            <v>7.54</v>
          </cell>
          <cell r="AA22">
            <v>0</v>
          </cell>
          <cell r="AB22">
            <v>42551.208333333299</v>
          </cell>
          <cell r="AC22">
            <v>42587.387807175903</v>
          </cell>
          <cell r="AD22" t="str">
            <v>A junio de 2016, de acuerdo con la información preliminar, se registra 3.275 fallecidos en hechos de tránsito. Lo anterior corresponde a una variación acumulada con respecto al mismo periodo (ene-jun) de 2014, del 8,7% es decir 261 casos más. Nota: La Inf</v>
          </cell>
          <cell r="AE22">
            <v>42551.208333333299</v>
          </cell>
          <cell r="AF22">
            <v>42586.684036145802</v>
          </cell>
          <cell r="AG22" t="str">
            <v>Yazmin Gaitán Rodríguez</v>
          </cell>
          <cell r="AH22" t="str">
            <v>ygaitan@mintransporte.gov.co</v>
          </cell>
          <cell r="AI22">
            <v>15</v>
          </cell>
          <cell r="AJ22">
            <v>42581.208333333299</v>
          </cell>
          <cell r="AK22">
            <v>-5</v>
          </cell>
        </row>
        <row r="23">
          <cell r="H23" t="str">
            <v>Número de departamentos acompañados en la estructuración de proyectos de caminos ancestrales ubicados en Comunidades Indígenas</v>
          </cell>
          <cell r="I23" t="str">
            <v>Producto</v>
          </cell>
          <cell r="J23" t="str">
            <v>Sectorial</v>
          </cell>
          <cell r="K23" t="str">
            <v>SI</v>
          </cell>
          <cell r="L23" t="str">
            <v>NO</v>
          </cell>
          <cell r="M23" t="str">
            <v>SI</v>
          </cell>
          <cell r="N23" t="str">
            <v>SI</v>
          </cell>
          <cell r="O23" t="str">
            <v>Departamentos</v>
          </cell>
          <cell r="P23" t="str">
            <v>Mensual</v>
          </cell>
          <cell r="Q23" t="str">
            <v>Acumulado</v>
          </cell>
          <cell r="R23">
            <v>0</v>
          </cell>
          <cell r="S23">
            <v>5</v>
          </cell>
          <cell r="T23">
            <v>2</v>
          </cell>
          <cell r="U23">
            <v>2</v>
          </cell>
          <cell r="V23">
            <v>2</v>
          </cell>
          <cell r="W23">
            <v>11</v>
          </cell>
          <cell r="X23">
            <v>0</v>
          </cell>
          <cell r="Y23">
            <v>0</v>
          </cell>
          <cell r="Z23">
            <v>0</v>
          </cell>
          <cell r="AA23">
            <v>0</v>
          </cell>
          <cell r="AB23">
            <v>42490.208333333299</v>
          </cell>
          <cell r="AC23">
            <v>42500.688867326397</v>
          </cell>
          <cell r="AD23" t="str">
            <v>El Ministerio de Transporte esta en espera de firma del convenio con el Departamento de Guainía para la contratación de los estudios y diseños de los caminos ancestrales. De igual manera, se esta en espera de la firma del convenio con el Departamento de l</v>
          </cell>
          <cell r="AE23">
            <v>42551.208333333299</v>
          </cell>
          <cell r="AF23">
            <v>42562.498079317098</v>
          </cell>
          <cell r="AG23" t="str">
            <v>Carlos Alberto Sarabia Mancini</v>
          </cell>
          <cell r="AH23" t="str">
            <v>csarabia@mintransporte.gov.co</v>
          </cell>
          <cell r="AI23">
            <v>0</v>
          </cell>
          <cell r="AJ23">
            <v>42520.208333333299</v>
          </cell>
          <cell r="AK23">
            <v>71</v>
          </cell>
        </row>
        <row r="24">
          <cell r="H24" t="str">
            <v>Porcentaje de red vial nacional primaria en buen estado</v>
          </cell>
          <cell r="I24" t="str">
            <v>Producto</v>
          </cell>
          <cell r="J24" t="str">
            <v>Sectorial</v>
          </cell>
          <cell r="K24" t="str">
            <v>SI</v>
          </cell>
          <cell r="L24" t="str">
            <v>NO</v>
          </cell>
          <cell r="M24" t="str">
            <v>NO</v>
          </cell>
          <cell r="N24" t="str">
            <v>SI</v>
          </cell>
          <cell r="O24" t="str">
            <v>Porcentaje</v>
          </cell>
          <cell r="P24" t="str">
            <v>Mensual</v>
          </cell>
          <cell r="Q24" t="str">
            <v>Capacidad</v>
          </cell>
          <cell r="R24">
            <v>49</v>
          </cell>
          <cell r="S24">
            <v>52</v>
          </cell>
          <cell r="T24">
            <v>55</v>
          </cell>
          <cell r="U24">
            <v>57</v>
          </cell>
          <cell r="V24">
            <v>60</v>
          </cell>
          <cell r="W24">
            <v>60</v>
          </cell>
          <cell r="X24">
            <v>54.53</v>
          </cell>
          <cell r="Y24">
            <v>92.167000000000002</v>
          </cell>
          <cell r="Z24">
            <v>54.53</v>
          </cell>
          <cell r="AA24">
            <v>50.273000000000003</v>
          </cell>
          <cell r="AB24">
            <v>42551.208333333299</v>
          </cell>
          <cell r="AC24">
            <v>42587.388511840298</v>
          </cell>
          <cell r="AD24" t="str">
            <v>Se ha avanzado el 27,22% de la meta del año. De Enero a Junio, se han construido 62,58 km de doble calzada y 10,40 km de calzada sencilla en la red concesionada. En la red no concesionada, se rehabilitaron y se hizo mantenimiento a 56,85 Km.</v>
          </cell>
          <cell r="AE24">
            <v>42551.208333333299</v>
          </cell>
          <cell r="AF24">
            <v>42587.388511689802</v>
          </cell>
          <cell r="AG24" t="str">
            <v>Carlos Alberto Sarabia Mancini</v>
          </cell>
          <cell r="AH24" t="str">
            <v>csarabia@mintransporte.gov.co</v>
          </cell>
          <cell r="AI24">
            <v>30</v>
          </cell>
          <cell r="AJ24">
            <v>42581.208333333299</v>
          </cell>
          <cell r="AK24">
            <v>-20</v>
          </cell>
        </row>
        <row r="25">
          <cell r="H25" t="str">
            <v>Kilómetros de nuevas calzadas construidas</v>
          </cell>
          <cell r="I25" t="str">
            <v>Producto</v>
          </cell>
          <cell r="J25" t="str">
            <v>Sectorial</v>
          </cell>
          <cell r="K25" t="str">
            <v>NO</v>
          </cell>
          <cell r="L25" t="str">
            <v>NO</v>
          </cell>
          <cell r="M25" t="str">
            <v>NO</v>
          </cell>
          <cell r="N25" t="str">
            <v>SI</v>
          </cell>
          <cell r="O25" t="str">
            <v>Kilómetros</v>
          </cell>
          <cell r="P25" t="str">
            <v>Mensual</v>
          </cell>
          <cell r="Q25" t="str">
            <v>Capacidad</v>
          </cell>
          <cell r="R25">
            <v>1962</v>
          </cell>
          <cell r="S25">
            <v>2302</v>
          </cell>
          <cell r="T25">
            <v>2632</v>
          </cell>
          <cell r="U25">
            <v>2963</v>
          </cell>
          <cell r="V25">
            <v>3296</v>
          </cell>
          <cell r="W25">
            <v>3296</v>
          </cell>
          <cell r="X25">
            <v>2311.0100000000002</v>
          </cell>
          <cell r="Y25">
            <v>52.091000000000001</v>
          </cell>
          <cell r="Z25">
            <v>2311.0100000000002</v>
          </cell>
          <cell r="AA25">
            <v>26.163</v>
          </cell>
          <cell r="AB25">
            <v>42551.208333333299</v>
          </cell>
          <cell r="AC25">
            <v>42587.389488807901</v>
          </cell>
          <cell r="AD25" t="str">
            <v>A Junio se han construido 77,01 Km de nuevas calzadas, lo cual corresponde al 23% de la meta anual para el 2016 (330 Kms ). De los 77, 01 Kms, 10,40 Kms corresponde a calzadas sencillas, 62,48 Kms a dobles calzadas de la red concesionada y 4,03 kms de seg</v>
          </cell>
          <cell r="AE25">
            <v>42551.208333333299</v>
          </cell>
          <cell r="AF25">
            <v>42587.389488657398</v>
          </cell>
          <cell r="AG25" t="str">
            <v>Carlos Alberto Sarabia Mancini</v>
          </cell>
          <cell r="AH25" t="str">
            <v>csarabia@mintransporte.gov.co</v>
          </cell>
          <cell r="AI25">
            <v>30</v>
          </cell>
          <cell r="AJ25">
            <v>42581.208333333299</v>
          </cell>
          <cell r="AK25">
            <v>-20</v>
          </cell>
        </row>
        <row r="26">
          <cell r="H26" t="str">
            <v>Municipios y/o departamentos apoyados en la implementación de Planes Locales de Seguridad Vial</v>
          </cell>
          <cell r="I26" t="str">
            <v>Producto</v>
          </cell>
          <cell r="J26" t="str">
            <v>Sectorial</v>
          </cell>
          <cell r="K26" t="str">
            <v>SI</v>
          </cell>
          <cell r="L26" t="str">
            <v>NO</v>
          </cell>
          <cell r="M26" t="str">
            <v>NO</v>
          </cell>
          <cell r="N26" t="str">
            <v>SI</v>
          </cell>
          <cell r="O26" t="str">
            <v>Número</v>
          </cell>
          <cell r="P26" t="str">
            <v>Mensual</v>
          </cell>
          <cell r="Q26" t="str">
            <v>Capacidad</v>
          </cell>
          <cell r="R26">
            <v>10</v>
          </cell>
          <cell r="S26">
            <v>19</v>
          </cell>
          <cell r="T26">
            <v>47</v>
          </cell>
          <cell r="U26">
            <v>78</v>
          </cell>
          <cell r="V26">
            <v>110</v>
          </cell>
          <cell r="W26">
            <v>110</v>
          </cell>
          <cell r="X26">
            <v>19</v>
          </cell>
          <cell r="Y26">
            <v>24.32</v>
          </cell>
          <cell r="Z26">
            <v>19</v>
          </cell>
          <cell r="AA26">
            <v>9</v>
          </cell>
          <cell r="AB26">
            <v>42551.208333333299</v>
          </cell>
          <cell r="AC26">
            <v>42558.440618634297</v>
          </cell>
          <cell r="AD26" t="str">
            <v xml:space="preserve">Durante el mes de Junio se realizaron los siguientes acercamientos para Planes de Seguridad Vial a nivel municipal, distrital o departamental, brindando información para acceder a la asistencia técnica: Barrancas,Caquetá; Paujil,Caquetá; Curillo,Caquetá; </v>
          </cell>
          <cell r="AE26">
            <v>42551.208333333299</v>
          </cell>
          <cell r="AF26">
            <v>42558.440618483801</v>
          </cell>
          <cell r="AG26" t="str">
            <v>Yazmin Gaitán Rodríguez</v>
          </cell>
          <cell r="AH26" t="str">
            <v>ygaitan@mintransporte.gov.co</v>
          </cell>
          <cell r="AI26">
            <v>0</v>
          </cell>
          <cell r="AJ26">
            <v>42581.208333333299</v>
          </cell>
          <cell r="AK26">
            <v>10</v>
          </cell>
        </row>
        <row r="27">
          <cell r="H27" t="str">
            <v>Porcentaje de viajes realizados asociados a movilidad activa cuantificada en 6 ciudades</v>
          </cell>
          <cell r="I27" t="str">
            <v>Resultado</v>
          </cell>
          <cell r="J27" t="str">
            <v>Sectorial</v>
          </cell>
          <cell r="K27" t="str">
            <v>SI</v>
          </cell>
          <cell r="L27" t="str">
            <v>NO</v>
          </cell>
          <cell r="M27" t="str">
            <v>NO</v>
          </cell>
          <cell r="N27" t="str">
            <v>SI</v>
          </cell>
          <cell r="O27" t="str">
            <v>Porcentaje</v>
          </cell>
          <cell r="P27" t="str">
            <v>Mensual</v>
          </cell>
          <cell r="Q27" t="str">
            <v>Capacidad</v>
          </cell>
          <cell r="R27">
            <v>27</v>
          </cell>
          <cell r="S27">
            <v>30</v>
          </cell>
          <cell r="T27">
            <v>33</v>
          </cell>
          <cell r="U27">
            <v>36</v>
          </cell>
          <cell r="V27">
            <v>40</v>
          </cell>
          <cell r="W27">
            <v>40</v>
          </cell>
          <cell r="X27">
            <v>30</v>
          </cell>
          <cell r="Y27">
            <v>100</v>
          </cell>
          <cell r="Z27">
            <v>30</v>
          </cell>
          <cell r="AA27">
            <v>23.08</v>
          </cell>
          <cell r="AB27">
            <v>42369.208333333299</v>
          </cell>
          <cell r="AC27">
            <v>42387.465778935199</v>
          </cell>
          <cell r="AD27" t="str">
            <v xml:space="preserve">El indicador ha sido medio en las 6 ciudades con SITM. Con respecto al mismo periodo del año anterior el indicador presentó un aumento porcentual del 1%. </v>
          </cell>
          <cell r="AE27">
            <v>42429.208333333299</v>
          </cell>
          <cell r="AF27">
            <v>42531.601319594898</v>
          </cell>
          <cell r="AG27" t="str">
            <v>Walid David Jalil Nasser</v>
          </cell>
          <cell r="AH27" t="str">
            <v>wdavid@mintransporte.gov.co</v>
          </cell>
          <cell r="AI27">
            <v>30</v>
          </cell>
          <cell r="AJ27">
            <v>42400.208333333299</v>
          </cell>
          <cell r="AK27">
            <v>162</v>
          </cell>
        </row>
        <row r="28">
          <cell r="H28" t="str">
            <v>Kilómetros de Infraestructura vial intervenida para sistemas de transporte urbano.</v>
          </cell>
          <cell r="I28" t="str">
            <v>Producto</v>
          </cell>
          <cell r="J28" t="str">
            <v>Sectorial</v>
          </cell>
          <cell r="K28" t="str">
            <v>SI</v>
          </cell>
          <cell r="L28" t="str">
            <v>NO</v>
          </cell>
          <cell r="M28" t="str">
            <v>NO</v>
          </cell>
          <cell r="N28" t="str">
            <v>SI</v>
          </cell>
          <cell r="O28" t="str">
            <v>Porcentaje</v>
          </cell>
          <cell r="P28" t="str">
            <v>Mensual</v>
          </cell>
          <cell r="Q28" t="str">
            <v>Capacidad</v>
          </cell>
          <cell r="R28">
            <v>854</v>
          </cell>
          <cell r="S28">
            <v>867</v>
          </cell>
          <cell r="T28">
            <v>880</v>
          </cell>
          <cell r="U28">
            <v>893</v>
          </cell>
          <cell r="V28">
            <v>908</v>
          </cell>
          <cell r="W28">
            <v>908</v>
          </cell>
          <cell r="X28">
            <v>875.41</v>
          </cell>
          <cell r="Y28">
            <v>100</v>
          </cell>
          <cell r="Z28">
            <v>875.41</v>
          </cell>
          <cell r="AA28">
            <v>39.65</v>
          </cell>
          <cell r="AB28">
            <v>42369.208333333299</v>
          </cell>
          <cell r="AC28">
            <v>42411.446811076399</v>
          </cell>
          <cell r="AD28" t="str">
            <v xml:space="preserve">Los avances se presentan en las ciudades de Barranquilla (0,44), Santa Marta (0,35), Valledupar (0,22), Sincelejo (0,16). Monteria (0,17), Pereira (0,09), Armenia (0,1), Neiva (0,15), Cali (0,11), Pasto (0,1) </v>
          </cell>
          <cell r="AE28">
            <v>42429.208333333299</v>
          </cell>
          <cell r="AF28">
            <v>42531.590791284703</v>
          </cell>
          <cell r="AG28" t="str">
            <v>Walid David Jalil Nasser</v>
          </cell>
          <cell r="AH28" t="str">
            <v>wdavid@mintransporte.gov.co</v>
          </cell>
          <cell r="AI28">
            <v>30</v>
          </cell>
          <cell r="AJ28">
            <v>42400.208333333299</v>
          </cell>
          <cell r="AK28">
            <v>162</v>
          </cell>
        </row>
        <row r="29">
          <cell r="H29" t="str">
            <v>Espacios de Infraestructura dedicada a la intermodalidad.</v>
          </cell>
          <cell r="I29" t="str">
            <v>Producto</v>
          </cell>
          <cell r="J29" t="str">
            <v>Sectorial</v>
          </cell>
          <cell r="K29" t="str">
            <v>SI</v>
          </cell>
          <cell r="L29" t="str">
            <v>NO</v>
          </cell>
          <cell r="M29" t="str">
            <v>NO</v>
          </cell>
          <cell r="N29" t="str">
            <v>SI</v>
          </cell>
          <cell r="O29" t="str">
            <v>Número</v>
          </cell>
          <cell r="P29" t="str">
            <v>Mensual</v>
          </cell>
          <cell r="Q29" t="str">
            <v>Capacidad</v>
          </cell>
          <cell r="R29">
            <v>31</v>
          </cell>
          <cell r="S29">
            <v>35</v>
          </cell>
          <cell r="T29">
            <v>36</v>
          </cell>
          <cell r="U29">
            <v>40</v>
          </cell>
          <cell r="V29">
            <v>44</v>
          </cell>
          <cell r="W29">
            <v>44</v>
          </cell>
          <cell r="X29">
            <v>35</v>
          </cell>
          <cell r="Y29">
            <v>80</v>
          </cell>
          <cell r="Z29">
            <v>35</v>
          </cell>
          <cell r="AA29">
            <v>30.768999999999998</v>
          </cell>
          <cell r="AB29">
            <v>42460.208333333299</v>
          </cell>
          <cell r="AC29">
            <v>42559.694107673597</v>
          </cell>
          <cell r="AD29" t="str">
            <v>Se mantiene el valor del periodo anterior ya que aun no se tiene listo para iniciar operación el patio portal del Gallo en Cartagena.</v>
          </cell>
          <cell r="AE29">
            <v>42460.208333333299</v>
          </cell>
          <cell r="AF29">
            <v>42559.694107523203</v>
          </cell>
          <cell r="AG29" t="str">
            <v>Walid David Jalil Nasser</v>
          </cell>
          <cell r="AH29" t="str">
            <v>wdavid@mintransporte.gov.co</v>
          </cell>
          <cell r="AI29">
            <v>30</v>
          </cell>
          <cell r="AJ29">
            <v>42490.208333333299</v>
          </cell>
          <cell r="AK29">
            <v>71</v>
          </cell>
        </row>
        <row r="30">
          <cell r="H30" t="str">
            <v>Pruebas teórico-prácticas realizadas para obtención de licencia de conducción en el marco de un nuevo esquema normativo</v>
          </cell>
          <cell r="I30" t="str">
            <v>Producto</v>
          </cell>
          <cell r="J30" t="str">
            <v>Sectorial</v>
          </cell>
          <cell r="K30" t="str">
            <v>SI</v>
          </cell>
          <cell r="L30" t="str">
            <v>NO</v>
          </cell>
          <cell r="M30" t="str">
            <v>NO</v>
          </cell>
          <cell r="N30" t="str">
            <v>SI</v>
          </cell>
          <cell r="O30" t="str">
            <v>Número</v>
          </cell>
          <cell r="P30" t="str">
            <v>Mensual</v>
          </cell>
          <cell r="Q30" t="str">
            <v>Acumulado</v>
          </cell>
          <cell r="R30">
            <v>0</v>
          </cell>
          <cell r="S30">
            <v>0</v>
          </cell>
          <cell r="T30">
            <v>378320</v>
          </cell>
          <cell r="U30">
            <v>1218570</v>
          </cell>
          <cell r="V30">
            <v>1323610</v>
          </cell>
          <cell r="W30">
            <v>2920500</v>
          </cell>
          <cell r="X30">
            <v>0</v>
          </cell>
          <cell r="Z30">
            <v>0</v>
          </cell>
          <cell r="AA30">
            <v>0</v>
          </cell>
          <cell r="AB30">
            <v>42185.208333333299</v>
          </cell>
          <cell r="AC30">
            <v>42296.595724733801</v>
          </cell>
          <cell r="AD30" t="str">
            <v>El Ministerio culminó la estructuración de la prueba teórica, con la revisión en la Universidad Nacional de un banco de 400 preguntas, que serán ampliadas en 1000 más en el curso del segundo semestre de 2016</v>
          </cell>
          <cell r="AE30">
            <v>42490.208333333299</v>
          </cell>
          <cell r="AF30">
            <v>42587.386884918997</v>
          </cell>
          <cell r="AG30" t="str">
            <v>Yazmin Gaitán Rodríguez</v>
          </cell>
          <cell r="AH30" t="str">
            <v>ygaitan@mintransporte.gov.co</v>
          </cell>
          <cell r="AI30">
            <v>0</v>
          </cell>
          <cell r="AJ30">
            <v>42215.208333333299</v>
          </cell>
          <cell r="AK30">
            <v>376</v>
          </cell>
        </row>
        <row r="31">
          <cell r="H31" t="str">
            <v>Muertos en accidentes de tránsito</v>
          </cell>
          <cell r="I31" t="str">
            <v>Resultado</v>
          </cell>
          <cell r="J31" t="str">
            <v>Sectorial</v>
          </cell>
          <cell r="K31" t="str">
            <v>SI</v>
          </cell>
          <cell r="L31" t="str">
            <v>NO</v>
          </cell>
          <cell r="M31" t="str">
            <v>NO</v>
          </cell>
          <cell r="N31" t="str">
            <v>SI</v>
          </cell>
          <cell r="O31" t="str">
            <v>Número</v>
          </cell>
          <cell r="P31" t="str">
            <v>Mensual</v>
          </cell>
          <cell r="Q31" t="str">
            <v>Reducción anual</v>
          </cell>
          <cell r="R31">
            <v>6352</v>
          </cell>
          <cell r="S31">
            <v>6288</v>
          </cell>
          <cell r="T31">
            <v>6194</v>
          </cell>
          <cell r="U31">
            <v>6045</v>
          </cell>
          <cell r="V31">
            <v>5844</v>
          </cell>
          <cell r="W31">
            <v>5844</v>
          </cell>
          <cell r="X31">
            <v>3275</v>
          </cell>
          <cell r="Y31">
            <v>0</v>
          </cell>
          <cell r="Z31">
            <v>3275</v>
          </cell>
          <cell r="AA31">
            <v>0</v>
          </cell>
          <cell r="AB31">
            <v>42551.208333333299</v>
          </cell>
          <cell r="AC31">
            <v>42587.388148645798</v>
          </cell>
          <cell r="AD31" t="str">
            <v>En el mes de junio se registran preliminarmente 495, que representan con respecto al mismo mes de 2015 una reducción del 15,7% (92 casos menos) y con respecto al mes de junio de 2014 uan disminución del 8% (41 casos menos). El acumulado a junio de 2016, d</v>
          </cell>
          <cell r="AE31">
            <v>42551.208333333299</v>
          </cell>
          <cell r="AF31">
            <v>42586.685070057902</v>
          </cell>
          <cell r="AG31" t="str">
            <v>Yazmin Gaitán Rodríguez</v>
          </cell>
          <cell r="AH31" t="str">
            <v>ygaitan@mintransporte.gov.co</v>
          </cell>
          <cell r="AI31">
            <v>15</v>
          </cell>
          <cell r="AJ31">
            <v>42581.208333333299</v>
          </cell>
          <cell r="AK31">
            <v>-5</v>
          </cell>
        </row>
        <row r="32">
          <cell r="H32" t="str">
            <v>Edad promedio de vehículos de transporte automotor de carga con peso bruto vehicular mayor a 10,5 toneladas</v>
          </cell>
          <cell r="I32" t="str">
            <v>Resultado</v>
          </cell>
          <cell r="J32" t="str">
            <v>Sectorial</v>
          </cell>
          <cell r="K32" t="str">
            <v>SI</v>
          </cell>
          <cell r="L32" t="str">
            <v>NO</v>
          </cell>
          <cell r="M32" t="str">
            <v>NO</v>
          </cell>
          <cell r="N32" t="str">
            <v>SI</v>
          </cell>
          <cell r="O32" t="str">
            <v>Edad Promedio</v>
          </cell>
          <cell r="P32" t="str">
            <v>Mensual</v>
          </cell>
          <cell r="Q32" t="str">
            <v>Reducción</v>
          </cell>
          <cell r="R32">
            <v>19</v>
          </cell>
          <cell r="S32">
            <v>18</v>
          </cell>
          <cell r="T32">
            <v>17</v>
          </cell>
          <cell r="U32">
            <v>16</v>
          </cell>
          <cell r="V32">
            <v>15</v>
          </cell>
          <cell r="W32">
            <v>15</v>
          </cell>
          <cell r="X32">
            <v>21</v>
          </cell>
          <cell r="Y32">
            <v>0</v>
          </cell>
          <cell r="Z32">
            <v>21</v>
          </cell>
          <cell r="AA32">
            <v>0</v>
          </cell>
          <cell r="AB32">
            <v>42369.208333333299</v>
          </cell>
          <cell r="AC32">
            <v>42410.595181134297</v>
          </cell>
          <cell r="AD32" t="str">
            <v xml:space="preserve">Con fuente Registro Único Nacional de Tránsito de 31-dic-2015, se extrae la siguiente información: El parque automotor de vehículos de carga con PBV &gt; 10.500 Kg, registra edad promedio de 21 años. </v>
          </cell>
          <cell r="AE32">
            <v>42369.208333333299</v>
          </cell>
          <cell r="AF32">
            <v>42410.595180983801</v>
          </cell>
          <cell r="AG32" t="str">
            <v>Betty Esperanza Herrera García</v>
          </cell>
          <cell r="AH32" t="str">
            <v>bherrera@mintransporte.gov.co</v>
          </cell>
          <cell r="AI32">
            <v>30</v>
          </cell>
          <cell r="AJ32">
            <v>42400.208333333299</v>
          </cell>
          <cell r="AK32">
            <v>162</v>
          </cell>
        </row>
        <row r="33">
          <cell r="H33" t="str">
            <v>Vehículos Desintegrados con Peso Bruto Vehicular mayor a 10,5 Toneladas</v>
          </cell>
          <cell r="I33" t="str">
            <v>Producto</v>
          </cell>
          <cell r="J33" t="str">
            <v>Sectorial</v>
          </cell>
          <cell r="K33" t="str">
            <v>SI</v>
          </cell>
          <cell r="L33" t="str">
            <v>NO</v>
          </cell>
          <cell r="M33" t="str">
            <v>NO</v>
          </cell>
          <cell r="N33" t="str">
            <v>SI</v>
          </cell>
          <cell r="O33" t="str">
            <v>Vehículos desintegrados</v>
          </cell>
          <cell r="P33" t="str">
            <v>Mensual</v>
          </cell>
          <cell r="Q33" t="str">
            <v>Capacidad</v>
          </cell>
          <cell r="R33">
            <v>8000</v>
          </cell>
          <cell r="S33">
            <v>11500</v>
          </cell>
          <cell r="T33">
            <v>15000</v>
          </cell>
          <cell r="U33">
            <v>18500</v>
          </cell>
          <cell r="V33">
            <v>22000</v>
          </cell>
          <cell r="W33">
            <v>22000</v>
          </cell>
          <cell r="X33">
            <v>16711</v>
          </cell>
          <cell r="Y33">
            <v>100</v>
          </cell>
          <cell r="Z33">
            <v>16711</v>
          </cell>
          <cell r="AA33">
            <v>62.220999999999997</v>
          </cell>
          <cell r="AB33">
            <v>42582.208333333299</v>
          </cell>
          <cell r="AC33">
            <v>42591.452027580999</v>
          </cell>
          <cell r="AD33" t="str">
            <v>La cantidad de vehículos desintegrados con PBV mayor a 10,5 Ton en el mes de Julio de 2016 fue de 118 vehículos sumada, el acumulado del año 2016 es de 1.807 vehículos, sumada esta cifra al acumulado de cierre del año 2015, resulta un total acumulado de 1</v>
          </cell>
          <cell r="AE33">
            <v>42582.208333333299</v>
          </cell>
          <cell r="AF33">
            <v>42591.452027430598</v>
          </cell>
          <cell r="AG33" t="str">
            <v>Betty Esperanza Herrera García</v>
          </cell>
          <cell r="AH33" t="str">
            <v>bherrera@mintransporte.gov.co</v>
          </cell>
          <cell r="AI33">
            <v>5</v>
          </cell>
          <cell r="AJ33">
            <v>42613.208333333299</v>
          </cell>
          <cell r="AK33">
            <v>-26</v>
          </cell>
        </row>
        <row r="34">
          <cell r="H34" t="str">
            <v>Reportes en el Registro Nacional de Despachos de Carga (RNDC)</v>
          </cell>
          <cell r="I34" t="str">
            <v>Producto</v>
          </cell>
          <cell r="J34" t="str">
            <v>Sectorial</v>
          </cell>
          <cell r="K34" t="str">
            <v>SI</v>
          </cell>
          <cell r="L34" t="str">
            <v>NO</v>
          </cell>
          <cell r="M34" t="str">
            <v>NO</v>
          </cell>
          <cell r="N34" t="str">
            <v>SI</v>
          </cell>
          <cell r="O34" t="str">
            <v>Registros</v>
          </cell>
          <cell r="P34" t="str">
            <v>Mensual</v>
          </cell>
          <cell r="Q34" t="str">
            <v>Flujo</v>
          </cell>
          <cell r="R34">
            <v>4000000</v>
          </cell>
          <cell r="S34">
            <v>5000000</v>
          </cell>
          <cell r="T34">
            <v>6000000</v>
          </cell>
          <cell r="U34">
            <v>7000000</v>
          </cell>
          <cell r="V34">
            <v>8000000</v>
          </cell>
          <cell r="W34">
            <v>8000000</v>
          </cell>
          <cell r="X34">
            <v>4295018</v>
          </cell>
          <cell r="Y34">
            <v>71.584000000000003</v>
          </cell>
          <cell r="Z34">
            <v>6657535</v>
          </cell>
          <cell r="AA34">
            <v>83.218999999999994</v>
          </cell>
          <cell r="AB34">
            <v>42582.208333333299</v>
          </cell>
          <cell r="AC34">
            <v>42585.7292985764</v>
          </cell>
          <cell r="AD34" t="str">
            <v>Este reporte corresponde al número de manifiestos de carga registrados en el Registro Nacional de Despachos de Carga - RNDC entre el 1 de Julio de 2016 al 31 de Julio de 2016. De los 597,811 manifiestos recibidos 122,087 corresponden a manifiestos de empr</v>
          </cell>
          <cell r="AE34">
            <v>42582.208333333299</v>
          </cell>
          <cell r="AF34">
            <v>42585.729298414401</v>
          </cell>
          <cell r="AG34" t="str">
            <v>Lucas Rodríguez Gómez</v>
          </cell>
          <cell r="AH34" t="str">
            <v>lucas.rodriguez@mintransporte.gov.co</v>
          </cell>
          <cell r="AI34">
            <v>2</v>
          </cell>
          <cell r="AJ34">
            <v>42613.208333333299</v>
          </cell>
          <cell r="AK34">
            <v>-23</v>
          </cell>
        </row>
        <row r="35">
          <cell r="H35" t="str">
            <v>Transporte de carga por los modos férreo, fluvial y aéreo ( sin carbón) (Mills de Ton/ANUAL)</v>
          </cell>
          <cell r="I35" t="str">
            <v>Resultado</v>
          </cell>
          <cell r="J35" t="str">
            <v>Sectorial</v>
          </cell>
          <cell r="K35" t="str">
            <v>SI</v>
          </cell>
          <cell r="L35" t="str">
            <v>NO</v>
          </cell>
          <cell r="M35" t="str">
            <v>NO</v>
          </cell>
          <cell r="N35" t="str">
            <v>SI</v>
          </cell>
          <cell r="O35" t="str">
            <v>Toneladas</v>
          </cell>
          <cell r="P35" t="str">
            <v>Mensual</v>
          </cell>
          <cell r="Q35" t="str">
            <v>Flujo</v>
          </cell>
          <cell r="R35">
            <v>2.2000000000000002</v>
          </cell>
          <cell r="S35">
            <v>1.6</v>
          </cell>
          <cell r="T35">
            <v>1.7</v>
          </cell>
          <cell r="U35">
            <v>1.8</v>
          </cell>
          <cell r="V35">
            <v>2.8</v>
          </cell>
          <cell r="W35">
            <v>2.8</v>
          </cell>
          <cell r="X35">
            <v>0.12</v>
          </cell>
          <cell r="Y35">
            <v>7.06</v>
          </cell>
          <cell r="Z35">
            <v>2.89</v>
          </cell>
          <cell r="AA35">
            <v>100</v>
          </cell>
          <cell r="AB35">
            <v>42400.208333333299</v>
          </cell>
          <cell r="AC35">
            <v>42552.770247569402</v>
          </cell>
          <cell r="AD35" t="str">
            <v>Con referencia al mes de enero de 2015 se observa que el transporte fluvial muestra una disminución debido al fenómeno del niño que afectó la navegación, el modo aéreo la carga se incrementó en 6,35% y en el modo férreo también se observa una leve disminu</v>
          </cell>
          <cell r="AE35">
            <v>42400.208333333299</v>
          </cell>
          <cell r="AF35">
            <v>42552.770247419001</v>
          </cell>
          <cell r="AG35" t="str">
            <v>Alejandro Maya Martinez</v>
          </cell>
          <cell r="AH35" t="str">
            <v>amaya@mintransporte.gov.co</v>
          </cell>
          <cell r="AI35">
            <v>30</v>
          </cell>
          <cell r="AJ35">
            <v>42429.208333333299</v>
          </cell>
          <cell r="AK35">
            <v>131</v>
          </cell>
        </row>
        <row r="36">
          <cell r="H36" t="str">
            <v>Toneladas anuales de carga de comercio exterior transportada en puertos (millones)</v>
          </cell>
          <cell r="I36" t="str">
            <v>Resultado</v>
          </cell>
          <cell r="J36" t="str">
            <v>Sectorial</v>
          </cell>
          <cell r="K36" t="str">
            <v>NO</v>
          </cell>
          <cell r="L36" t="str">
            <v>NO</v>
          </cell>
          <cell r="M36" t="str">
            <v>NO</v>
          </cell>
          <cell r="N36" t="str">
            <v>SI</v>
          </cell>
          <cell r="O36" t="str">
            <v>Toneladas</v>
          </cell>
          <cell r="P36" t="str">
            <v>Mensual</v>
          </cell>
          <cell r="Q36" t="str">
            <v>Flujo</v>
          </cell>
          <cell r="R36">
            <v>168</v>
          </cell>
          <cell r="S36">
            <v>178</v>
          </cell>
          <cell r="T36">
            <v>186</v>
          </cell>
          <cell r="U36">
            <v>194</v>
          </cell>
          <cell r="V36">
            <v>203</v>
          </cell>
          <cell r="W36">
            <v>203</v>
          </cell>
          <cell r="X36">
            <v>89.7</v>
          </cell>
          <cell r="Y36">
            <v>48.225999999999999</v>
          </cell>
          <cell r="Z36">
            <v>172.4</v>
          </cell>
          <cell r="AA36">
            <v>84.926000000000002</v>
          </cell>
          <cell r="AB36">
            <v>42551.208333333299</v>
          </cell>
          <cell r="AC36">
            <v>42587.389787581</v>
          </cell>
          <cell r="AD36" t="str">
            <v>En el mes de junio se movilizaron 15.8 millones de toneladas de comercio exterior en los puertos colombianos; el 78% corresponde a exportaciones y el 22% a importaciones</v>
          </cell>
          <cell r="AE36">
            <v>42551.208333333299</v>
          </cell>
          <cell r="AF36">
            <v>42587.389787419001</v>
          </cell>
          <cell r="AG36" t="str">
            <v>Mercy Carina Martínez Bocanegra</v>
          </cell>
          <cell r="AH36" t="str">
            <v>carinamartinez@supertransporte.gov.co</v>
          </cell>
          <cell r="AI36">
            <v>15</v>
          </cell>
          <cell r="AJ36">
            <v>42581.208333333299</v>
          </cell>
          <cell r="AK36">
            <v>-5</v>
          </cell>
        </row>
        <row r="37">
          <cell r="H37" t="str">
            <v>Porcentaje de red vial nacional primaria en buen estado en la Región Caribe</v>
          </cell>
          <cell r="I37" t="str">
            <v>Producto</v>
          </cell>
          <cell r="J37" t="str">
            <v>Sectorial</v>
          </cell>
          <cell r="K37" t="str">
            <v>SI</v>
          </cell>
          <cell r="L37" t="str">
            <v>NO</v>
          </cell>
          <cell r="M37" t="str">
            <v>NO</v>
          </cell>
          <cell r="N37" t="str">
            <v>SI</v>
          </cell>
          <cell r="O37" t="str">
            <v>Porcentaje</v>
          </cell>
          <cell r="P37" t="str">
            <v>Trimestral</v>
          </cell>
          <cell r="Q37" t="str">
            <v>Capacidad</v>
          </cell>
          <cell r="R37">
            <v>57</v>
          </cell>
          <cell r="S37">
            <v>63</v>
          </cell>
          <cell r="T37">
            <v>67</v>
          </cell>
          <cell r="U37">
            <v>71</v>
          </cell>
          <cell r="V37">
            <v>73</v>
          </cell>
          <cell r="W37">
            <v>73</v>
          </cell>
          <cell r="X37">
            <v>61.84</v>
          </cell>
          <cell r="Y37">
            <v>80.67</v>
          </cell>
          <cell r="Z37">
            <v>62.72</v>
          </cell>
          <cell r="AA37">
            <v>35.75</v>
          </cell>
          <cell r="AB37">
            <v>42369.208333333299</v>
          </cell>
          <cell r="AC37">
            <v>42587.620155821802</v>
          </cell>
          <cell r="AD37" t="str">
            <v xml:space="preserve">62,72% de la Red Vial primaria en la Región Caribe se encuentra en Buen estado. </v>
          </cell>
          <cell r="AE37">
            <v>42551.208333333299</v>
          </cell>
          <cell r="AF37">
            <v>42587.620155671299</v>
          </cell>
          <cell r="AG37" t="str">
            <v>Carlos Alberto Sarabia Mancini</v>
          </cell>
          <cell r="AH37" t="str">
            <v>csarabia@mintransporte.gov.co</v>
          </cell>
          <cell r="AI37">
            <v>30</v>
          </cell>
          <cell r="AJ37">
            <v>42460.208333333299</v>
          </cell>
          <cell r="AK37">
            <v>102</v>
          </cell>
        </row>
        <row r="38">
          <cell r="H38" t="str">
            <v>Porcentaje de viajes realizados asociados a movilidad activa cuantificada en la Región Caribe</v>
          </cell>
          <cell r="I38" t="str">
            <v>Resultado</v>
          </cell>
          <cell r="J38" t="str">
            <v>Sectorial</v>
          </cell>
          <cell r="K38" t="str">
            <v>SI</v>
          </cell>
          <cell r="L38" t="str">
            <v>SI</v>
          </cell>
          <cell r="M38" t="str">
            <v>NO</v>
          </cell>
          <cell r="N38" t="str">
            <v>SI</v>
          </cell>
          <cell r="O38" t="str">
            <v>Porcentaje</v>
          </cell>
          <cell r="P38" t="str">
            <v>Trimestral</v>
          </cell>
          <cell r="Q38" t="str">
            <v>Capacidad</v>
          </cell>
          <cell r="R38">
            <v>14</v>
          </cell>
          <cell r="S38">
            <v>15</v>
          </cell>
          <cell r="T38">
            <v>16</v>
          </cell>
          <cell r="U38">
            <v>18</v>
          </cell>
          <cell r="V38">
            <v>20</v>
          </cell>
          <cell r="W38">
            <v>20</v>
          </cell>
          <cell r="X38">
            <v>14</v>
          </cell>
          <cell r="Y38">
            <v>0</v>
          </cell>
          <cell r="Z38">
            <v>14</v>
          </cell>
          <cell r="AA38">
            <v>0</v>
          </cell>
          <cell r="AB38">
            <v>42369.208333333299</v>
          </cell>
          <cell r="AC38">
            <v>42411.450879201402</v>
          </cell>
          <cell r="AD38" t="str">
            <v>Para la región caribe el promedio de pasajeros/día día movilizados fue de 126.222. Si se compara con el mismo periodo del mes anterior se tuvo un crecimiento en la demanda del 12%</v>
          </cell>
          <cell r="AE38">
            <v>42429.208333333299</v>
          </cell>
          <cell r="AF38">
            <v>42559.701970983799</v>
          </cell>
          <cell r="AG38" t="str">
            <v>Viceministro Transporte</v>
          </cell>
          <cell r="AH38" t="str">
            <v>viceministro@mintransporte.gov.co</v>
          </cell>
          <cell r="AI38">
            <v>30</v>
          </cell>
          <cell r="AJ38">
            <v>42460.208333333299</v>
          </cell>
          <cell r="AK38">
            <v>102</v>
          </cell>
        </row>
        <row r="39">
          <cell r="H39" t="str">
            <v>Espacios de Infraestructura dedicada a la intermodalidad en la Región Caribe.</v>
          </cell>
          <cell r="I39" t="str">
            <v>Producto</v>
          </cell>
          <cell r="J39" t="str">
            <v>Sectorial</v>
          </cell>
          <cell r="K39" t="str">
            <v>SI</v>
          </cell>
          <cell r="L39" t="str">
            <v>SI</v>
          </cell>
          <cell r="M39" t="str">
            <v>NO</v>
          </cell>
          <cell r="N39" t="str">
            <v>SI</v>
          </cell>
          <cell r="O39" t="str">
            <v>Número</v>
          </cell>
          <cell r="P39" t="str">
            <v>Trimestral</v>
          </cell>
          <cell r="Q39" t="str">
            <v>Capacidad</v>
          </cell>
          <cell r="R39">
            <v>2</v>
          </cell>
          <cell r="S39">
            <v>2</v>
          </cell>
          <cell r="T39">
            <v>3</v>
          </cell>
          <cell r="U39">
            <v>3</v>
          </cell>
          <cell r="V39">
            <v>3</v>
          </cell>
          <cell r="W39">
            <v>3</v>
          </cell>
          <cell r="X39">
            <v>2</v>
          </cell>
          <cell r="Y39">
            <v>0</v>
          </cell>
          <cell r="Z39">
            <v>2</v>
          </cell>
          <cell r="AA39">
            <v>0</v>
          </cell>
          <cell r="AB39">
            <v>42460.208333333299</v>
          </cell>
          <cell r="AC39">
            <v>42559.684587766198</v>
          </cell>
          <cell r="AD39" t="str">
            <v>Se mantienen el valor de 2 espacios ya que durante el periodo no se han entregado nuevos espacios para la intermodalidad.</v>
          </cell>
          <cell r="AE39">
            <v>42460.208333333299</v>
          </cell>
          <cell r="AF39">
            <v>42559.684587615702</v>
          </cell>
          <cell r="AG39" t="str">
            <v>Walid David Jalil Nasser</v>
          </cell>
          <cell r="AH39" t="str">
            <v>wdavid@mintransporte.gov.co</v>
          </cell>
          <cell r="AI39">
            <v>30</v>
          </cell>
          <cell r="AJ39">
            <v>42551.208333333299</v>
          </cell>
          <cell r="AK39">
            <v>11</v>
          </cell>
        </row>
        <row r="40">
          <cell r="H40" t="str">
            <v>Aeropuertos para la prosperidad intervenidos en la Región Eje Cafetero</v>
          </cell>
          <cell r="I40" t="str">
            <v>Producto</v>
          </cell>
          <cell r="J40" t="str">
            <v>Sectorial</v>
          </cell>
          <cell r="K40" t="str">
            <v>SI</v>
          </cell>
          <cell r="L40" t="str">
            <v>NO</v>
          </cell>
          <cell r="M40" t="str">
            <v>NO</v>
          </cell>
          <cell r="N40" t="str">
            <v>NO</v>
          </cell>
          <cell r="O40" t="str">
            <v>Número</v>
          </cell>
          <cell r="P40" t="str">
            <v>Trimestral</v>
          </cell>
          <cell r="Q40" t="str">
            <v>Acumulado</v>
          </cell>
          <cell r="R40">
            <v>6</v>
          </cell>
          <cell r="S40">
            <v>0</v>
          </cell>
          <cell r="T40">
            <v>0</v>
          </cell>
          <cell r="U40">
            <v>4</v>
          </cell>
          <cell r="V40">
            <v>0</v>
          </cell>
          <cell r="W40">
            <v>4</v>
          </cell>
          <cell r="AD40" t="str">
            <v>Aplica seguimiento a partir de la vigencia 2017 de a cuerdo a ficha de indicador -Eje Cafetero-Aeropuertos para la prosperidad intervenidos.</v>
          </cell>
          <cell r="AE40">
            <v>42035.208333333299</v>
          </cell>
          <cell r="AF40">
            <v>42292.656793055598</v>
          </cell>
          <cell r="AG40" t="str">
            <v>Jairo Suárez</v>
          </cell>
          <cell r="AH40" t="str">
            <v>jairo.suarez@aerocivil.gov.co</v>
          </cell>
          <cell r="AI40">
            <v>0</v>
          </cell>
        </row>
        <row r="41">
          <cell r="H41" t="str">
            <v>Porcentaje de red vial nacional primaria en buen estado en la Región Eje Cafetero</v>
          </cell>
          <cell r="I41" t="str">
            <v>Producto</v>
          </cell>
          <cell r="J41" t="str">
            <v>Sectorial</v>
          </cell>
          <cell r="K41" t="str">
            <v>SI</v>
          </cell>
          <cell r="L41" t="str">
            <v>SI</v>
          </cell>
          <cell r="M41" t="str">
            <v>NO</v>
          </cell>
          <cell r="N41" t="str">
            <v>SI</v>
          </cell>
          <cell r="O41" t="str">
            <v>Porcentaje</v>
          </cell>
          <cell r="P41" t="str">
            <v>Trimestral</v>
          </cell>
          <cell r="Q41" t="str">
            <v>Capacidad</v>
          </cell>
          <cell r="R41">
            <v>58</v>
          </cell>
          <cell r="S41">
            <v>60</v>
          </cell>
          <cell r="T41">
            <v>63</v>
          </cell>
          <cell r="U41">
            <v>65</v>
          </cell>
          <cell r="V41">
            <v>70</v>
          </cell>
          <cell r="W41">
            <v>70</v>
          </cell>
          <cell r="X41">
            <v>59.77</v>
          </cell>
          <cell r="Y41">
            <v>35.4</v>
          </cell>
          <cell r="Z41">
            <v>59.77</v>
          </cell>
          <cell r="AA41">
            <v>14.75</v>
          </cell>
          <cell r="AB41">
            <v>42460.208333333299</v>
          </cell>
          <cell r="AC41">
            <v>42496.624450613403</v>
          </cell>
          <cell r="AD41" t="str">
            <v xml:space="preserve">59,73% de la Red Vial primaria en la Región Eje Cafetero se encuentra en Buen estado. </v>
          </cell>
          <cell r="AE41">
            <v>42521.208333333299</v>
          </cell>
          <cell r="AF41">
            <v>42587.385590277801</v>
          </cell>
          <cell r="AG41" t="str">
            <v>Carlos Alberto Sarabia Mancini</v>
          </cell>
          <cell r="AH41" t="str">
            <v>csarabia@mintransporte.gov.co</v>
          </cell>
          <cell r="AI41">
            <v>30</v>
          </cell>
          <cell r="AJ41">
            <v>42551.208333333299</v>
          </cell>
          <cell r="AK41">
            <v>11</v>
          </cell>
        </row>
        <row r="42">
          <cell r="H42" t="str">
            <v>Porcentaje de viajes realizados asociados a movilidad activa cuantificada en la Región Eje Cafetero</v>
          </cell>
          <cell r="I42" t="str">
            <v>Resultado</v>
          </cell>
          <cell r="J42" t="str">
            <v>Sectorial</v>
          </cell>
          <cell r="K42" t="str">
            <v>SI</v>
          </cell>
          <cell r="L42" t="str">
            <v>SI</v>
          </cell>
          <cell r="M42" t="str">
            <v>NO</v>
          </cell>
          <cell r="N42" t="str">
            <v>SI</v>
          </cell>
          <cell r="O42" t="str">
            <v>Porcentaje</v>
          </cell>
          <cell r="P42" t="str">
            <v>Trimestral</v>
          </cell>
          <cell r="Q42" t="str">
            <v>Capacidad</v>
          </cell>
          <cell r="R42">
            <v>29</v>
          </cell>
          <cell r="S42">
            <v>29</v>
          </cell>
          <cell r="T42">
            <v>32</v>
          </cell>
          <cell r="U42">
            <v>36</v>
          </cell>
          <cell r="V42">
            <v>40</v>
          </cell>
          <cell r="W42">
            <v>40</v>
          </cell>
          <cell r="X42">
            <v>29.1</v>
          </cell>
          <cell r="Z42">
            <v>29.1</v>
          </cell>
          <cell r="AA42">
            <v>0.91</v>
          </cell>
          <cell r="AB42">
            <v>42369.208333333299</v>
          </cell>
          <cell r="AC42">
            <v>42411.447807951401</v>
          </cell>
          <cell r="AD42" t="str">
            <v>El porcentaje de viaje para el mes de Febrero se establecio en el 30% con una movilización cercana a los 243.000 pasajeros/dia</v>
          </cell>
          <cell r="AE42">
            <v>42429.208333333299</v>
          </cell>
          <cell r="AF42">
            <v>42531.567498611097</v>
          </cell>
          <cell r="AG42" t="str">
            <v>Walid David Jalil Nasser</v>
          </cell>
          <cell r="AH42" t="str">
            <v>wdavid@mintransporte.gov.co</v>
          </cell>
          <cell r="AI42">
            <v>30</v>
          </cell>
          <cell r="AJ42">
            <v>42460.208333333299</v>
          </cell>
          <cell r="AK42">
            <v>102</v>
          </cell>
        </row>
        <row r="43">
          <cell r="H43" t="str">
            <v>Espacios de Infraestructura dedicada a la intermodalidad en la Región Eje cafetero y Antioquia</v>
          </cell>
          <cell r="I43" t="str">
            <v>Producto</v>
          </cell>
          <cell r="J43" t="str">
            <v>Sectorial</v>
          </cell>
          <cell r="K43" t="str">
            <v>SI</v>
          </cell>
          <cell r="L43" t="str">
            <v>SI</v>
          </cell>
          <cell r="M43" t="str">
            <v>NO</v>
          </cell>
          <cell r="N43" t="str">
            <v>SI</v>
          </cell>
          <cell r="O43" t="str">
            <v>Número</v>
          </cell>
          <cell r="P43" t="str">
            <v>Trimestral</v>
          </cell>
          <cell r="Q43" t="str">
            <v>Capacidad</v>
          </cell>
          <cell r="R43">
            <v>4</v>
          </cell>
          <cell r="S43">
            <v>4</v>
          </cell>
          <cell r="T43">
            <v>5</v>
          </cell>
          <cell r="U43">
            <v>5</v>
          </cell>
          <cell r="V43">
            <v>5</v>
          </cell>
          <cell r="W43">
            <v>5</v>
          </cell>
          <cell r="X43">
            <v>5</v>
          </cell>
          <cell r="Y43">
            <v>100</v>
          </cell>
          <cell r="Z43">
            <v>5</v>
          </cell>
          <cell r="AA43">
            <v>100</v>
          </cell>
          <cell r="AB43">
            <v>42460.208333333299</v>
          </cell>
          <cell r="AC43">
            <v>42559.683566898202</v>
          </cell>
          <cell r="AD43" t="str">
            <v>La meta fue cumplida y superada en una unidad el año anterior. se tenía una meta de 4 espacios para esta región, se cumplió la meta con 5.</v>
          </cell>
          <cell r="AE43">
            <v>42460.208333333299</v>
          </cell>
          <cell r="AF43">
            <v>42559.683566747699</v>
          </cell>
          <cell r="AG43" t="str">
            <v>Walid David Jalil Nasser</v>
          </cell>
          <cell r="AH43" t="str">
            <v>wdavid@mintransporte.gov.co</v>
          </cell>
          <cell r="AI43">
            <v>30</v>
          </cell>
          <cell r="AJ43">
            <v>42551.208333333299</v>
          </cell>
          <cell r="AK43">
            <v>11</v>
          </cell>
        </row>
        <row r="44">
          <cell r="H44" t="str">
            <v>Pasajeros movilizados en el Aeropuerto Internacional El Dorado (incluye pasajeros en tránsito)</v>
          </cell>
          <cell r="I44" t="str">
            <v>Resultado</v>
          </cell>
          <cell r="J44" t="str">
            <v>Sectorial</v>
          </cell>
          <cell r="K44" t="str">
            <v>SI</v>
          </cell>
          <cell r="L44" t="str">
            <v>NO</v>
          </cell>
          <cell r="M44" t="str">
            <v>NO</v>
          </cell>
          <cell r="N44" t="str">
            <v>SI</v>
          </cell>
          <cell r="O44" t="str">
            <v>Número (Millones)</v>
          </cell>
          <cell r="P44" t="str">
            <v>Mensual</v>
          </cell>
          <cell r="Q44" t="str">
            <v>Flujo</v>
          </cell>
          <cell r="R44">
            <v>27.4</v>
          </cell>
          <cell r="S44">
            <v>30.4</v>
          </cell>
          <cell r="T44">
            <v>32.799999999999997</v>
          </cell>
          <cell r="U44">
            <v>35.299999999999997</v>
          </cell>
          <cell r="V44">
            <v>37.799999999999997</v>
          </cell>
          <cell r="W44">
            <v>37.799999999999997</v>
          </cell>
          <cell r="X44">
            <v>14.85</v>
          </cell>
          <cell r="Y44">
            <v>45.274000000000001</v>
          </cell>
          <cell r="Z44">
            <v>29.96</v>
          </cell>
          <cell r="AA44">
            <v>79.259</v>
          </cell>
          <cell r="AB44">
            <v>42551.208333333299</v>
          </cell>
          <cell r="AC44">
            <v>42586.636050659698</v>
          </cell>
          <cell r="AD44" t="str">
            <v>En el primer semestre de 2016, los pasajeros movilizados a través de El aeropuerto El Dorado se incrementaron en 4,4% con respecto a igual periodo de 2015.</v>
          </cell>
          <cell r="AE44">
            <v>42551.208333333299</v>
          </cell>
          <cell r="AF44">
            <v>42586.636050497698</v>
          </cell>
          <cell r="AG44" t="str">
            <v>Eduardo Enrique Tovar Añez</v>
          </cell>
          <cell r="AH44" t="str">
            <v>eduardo.tovar@aerocivil.gov.co</v>
          </cell>
          <cell r="AI44">
            <v>30</v>
          </cell>
          <cell r="AJ44">
            <v>42581.208333333299</v>
          </cell>
          <cell r="AK44">
            <v>-20</v>
          </cell>
        </row>
        <row r="45">
          <cell r="H45" t="str">
            <v>Kilómetros de corredor fluvial mantenidos - Centro Oriente (Bogotá, Santander, Boyacá y Cundinamarca)</v>
          </cell>
          <cell r="I45" t="str">
            <v>Producto</v>
          </cell>
          <cell r="J45" t="str">
            <v>Sectorial</v>
          </cell>
          <cell r="K45" t="str">
            <v>NO</v>
          </cell>
          <cell r="L45" t="str">
            <v>NO</v>
          </cell>
          <cell r="M45" t="str">
            <v>NO</v>
          </cell>
          <cell r="N45" t="str">
            <v>SI</v>
          </cell>
          <cell r="O45" t="str">
            <v>Kilómetros</v>
          </cell>
          <cell r="P45" t="str">
            <v>Mensual</v>
          </cell>
          <cell r="Q45" t="str">
            <v>Stock</v>
          </cell>
          <cell r="R45">
            <v>390</v>
          </cell>
          <cell r="S45">
            <v>390</v>
          </cell>
          <cell r="T45">
            <v>390</v>
          </cell>
          <cell r="U45">
            <v>390</v>
          </cell>
          <cell r="V45">
            <v>390</v>
          </cell>
          <cell r="W45">
            <v>390</v>
          </cell>
          <cell r="X45">
            <v>390</v>
          </cell>
          <cell r="Y45">
            <v>100</v>
          </cell>
          <cell r="Z45">
            <v>390</v>
          </cell>
          <cell r="AA45">
            <v>100</v>
          </cell>
          <cell r="AB45">
            <v>42582.208333333299</v>
          </cell>
          <cell r="AC45">
            <v>42585.728908217599</v>
          </cell>
          <cell r="AD45" t="str">
            <v>Kilómetros de hidrovía en el tramo Centro Oriente (Bogotá, Santander, Boyacá y Cundinamarca) del Río Magdalena puestos al servicio público de transporte fluvial las 24 horas del día; asegurando para estos kilómetros nivel de calidad de profundidad, ancho,</v>
          </cell>
          <cell r="AE45">
            <v>42582.208333333299</v>
          </cell>
          <cell r="AF45">
            <v>42585.728908101897</v>
          </cell>
          <cell r="AG45" t="str">
            <v>Lyda Patricia Alvarez</v>
          </cell>
          <cell r="AH45" t="str">
            <v>Lyda.alvarez@cormagdalena.gov.co</v>
          </cell>
          <cell r="AI45">
            <v>7</v>
          </cell>
          <cell r="AJ45">
            <v>42613.208333333299</v>
          </cell>
          <cell r="AK45">
            <v>-28</v>
          </cell>
        </row>
        <row r="46">
          <cell r="H46" t="str">
            <v>Porcentaje de red vial nacional primaria en buen estado en la Región Centro Oriente</v>
          </cell>
          <cell r="I46" t="str">
            <v>Producto</v>
          </cell>
          <cell r="J46" t="str">
            <v>Sectorial</v>
          </cell>
          <cell r="K46" t="str">
            <v>SI</v>
          </cell>
          <cell r="L46" t="str">
            <v>NO</v>
          </cell>
          <cell r="M46" t="str">
            <v>NO</v>
          </cell>
          <cell r="N46" t="str">
            <v>SI</v>
          </cell>
          <cell r="O46" t="str">
            <v>Porcentaje</v>
          </cell>
          <cell r="P46" t="str">
            <v>Trimestral</v>
          </cell>
          <cell r="Q46" t="str">
            <v>Capacidad</v>
          </cell>
          <cell r="R46">
            <v>42</v>
          </cell>
          <cell r="S46">
            <v>44</v>
          </cell>
          <cell r="T46">
            <v>47</v>
          </cell>
          <cell r="U46">
            <v>49</v>
          </cell>
          <cell r="V46">
            <v>50</v>
          </cell>
          <cell r="W46">
            <v>50</v>
          </cell>
          <cell r="X46">
            <v>44.42</v>
          </cell>
          <cell r="Y46">
            <v>48.4</v>
          </cell>
          <cell r="Z46">
            <v>44.42</v>
          </cell>
          <cell r="AA46">
            <v>30.25</v>
          </cell>
          <cell r="AB46">
            <v>42551.208333333299</v>
          </cell>
          <cell r="AC46">
            <v>42587.617183449103</v>
          </cell>
          <cell r="AD46" t="str">
            <v xml:space="preserve">44,42% de la Red Vial primaria en la Región Centro Oriente se encuentra en Buen estado. </v>
          </cell>
          <cell r="AE46">
            <v>42551.208333333299</v>
          </cell>
          <cell r="AF46">
            <v>42587.617183333299</v>
          </cell>
          <cell r="AG46" t="str">
            <v>Carlos Alberto Sarabia Mancini</v>
          </cell>
          <cell r="AH46" t="str">
            <v>csarabia@mintransporte.gov.co</v>
          </cell>
          <cell r="AI46">
            <v>30</v>
          </cell>
          <cell r="AJ46">
            <v>42643.208333333299</v>
          </cell>
          <cell r="AK46">
            <v>-80</v>
          </cell>
        </row>
        <row r="47">
          <cell r="H47" t="str">
            <v>Porcentaje de viajes realizados asociados a movilidad activa cuantificada en la Región Centro Oriente.</v>
          </cell>
          <cell r="I47" t="str">
            <v>Resultado</v>
          </cell>
          <cell r="J47" t="str">
            <v>Sectorial</v>
          </cell>
          <cell r="K47" t="str">
            <v>SI</v>
          </cell>
          <cell r="L47" t="str">
            <v>SI</v>
          </cell>
          <cell r="M47" t="str">
            <v>NO</v>
          </cell>
          <cell r="N47" t="str">
            <v>SI</v>
          </cell>
          <cell r="O47" t="str">
            <v>Porcentaje</v>
          </cell>
          <cell r="P47" t="str">
            <v>Trimestral</v>
          </cell>
          <cell r="Q47" t="str">
            <v>Stock</v>
          </cell>
          <cell r="R47">
            <v>39</v>
          </cell>
          <cell r="S47">
            <v>39</v>
          </cell>
          <cell r="T47">
            <v>39</v>
          </cell>
          <cell r="U47">
            <v>39</v>
          </cell>
          <cell r="V47">
            <v>39</v>
          </cell>
          <cell r="W47">
            <v>39</v>
          </cell>
          <cell r="X47">
            <v>42</v>
          </cell>
          <cell r="Y47">
            <v>100</v>
          </cell>
          <cell r="Z47">
            <v>42</v>
          </cell>
          <cell r="AA47">
            <v>100</v>
          </cell>
          <cell r="AB47">
            <v>42369.208333333299</v>
          </cell>
          <cell r="AC47">
            <v>42411.450176504601</v>
          </cell>
          <cell r="AD47" t="str">
            <v>En la zona centro oriente se movilizaron para el mes de febrero cerca de 3.900.000 millones de pasajeros a través de los sistemas de transportes con lo cual el indicador se establece en 41%</v>
          </cell>
          <cell r="AE47">
            <v>42429.208333333299</v>
          </cell>
          <cell r="AF47">
            <v>42531.566940509299</v>
          </cell>
          <cell r="AG47" t="str">
            <v>Walid David Jalil Nasser</v>
          </cell>
          <cell r="AH47" t="str">
            <v>wdavid@mintransporte.gov.co</v>
          </cell>
          <cell r="AI47">
            <v>30</v>
          </cell>
          <cell r="AJ47">
            <v>42460.208333333299</v>
          </cell>
          <cell r="AK47">
            <v>102</v>
          </cell>
        </row>
        <row r="48">
          <cell r="H48" t="str">
            <v>Espacios de Infraestructura dedicada a la intermodalidad en la Región Centro Oriente.</v>
          </cell>
          <cell r="I48" t="str">
            <v>Producto</v>
          </cell>
          <cell r="J48" t="str">
            <v>Sectorial</v>
          </cell>
          <cell r="K48" t="str">
            <v>SI</v>
          </cell>
          <cell r="L48" t="str">
            <v>SI</v>
          </cell>
          <cell r="M48" t="str">
            <v>NO</v>
          </cell>
          <cell r="N48" t="str">
            <v>SI</v>
          </cell>
          <cell r="O48" t="str">
            <v>Número</v>
          </cell>
          <cell r="P48" t="str">
            <v>Trimestral</v>
          </cell>
          <cell r="Q48" t="str">
            <v>Capacidad</v>
          </cell>
          <cell r="R48">
            <v>20</v>
          </cell>
          <cell r="S48">
            <v>21</v>
          </cell>
          <cell r="T48">
            <v>21</v>
          </cell>
          <cell r="U48">
            <v>21</v>
          </cell>
          <cell r="V48">
            <v>25</v>
          </cell>
          <cell r="W48">
            <v>25</v>
          </cell>
          <cell r="X48">
            <v>22</v>
          </cell>
          <cell r="Y48">
            <v>100</v>
          </cell>
          <cell r="Z48">
            <v>22</v>
          </cell>
          <cell r="AA48">
            <v>40</v>
          </cell>
          <cell r="AB48">
            <v>42369.208333333299</v>
          </cell>
          <cell r="AC48">
            <v>42384.635601076399</v>
          </cell>
          <cell r="AD48" t="str">
            <v>Se mantienen los 22 espacios dedicados a la intermodalidad ya que durante el primer trimestre del año 2016 no se han entregado nuevas obras para este fin</v>
          </cell>
          <cell r="AE48">
            <v>42429.208333333299</v>
          </cell>
          <cell r="AF48">
            <v>42559.682442361103</v>
          </cell>
          <cell r="AG48" t="str">
            <v>Walid David Jalil Nasser</v>
          </cell>
          <cell r="AH48" t="str">
            <v>wdavid@mintransporte.gov.co</v>
          </cell>
          <cell r="AI48">
            <v>30</v>
          </cell>
          <cell r="AJ48">
            <v>42460.208333333299</v>
          </cell>
          <cell r="AK48">
            <v>102</v>
          </cell>
        </row>
        <row r="49">
          <cell r="H49" t="str">
            <v>Aeropuertos para la prosperidad intervenidos en la Región Pacífico</v>
          </cell>
          <cell r="I49" t="str">
            <v>Producto</v>
          </cell>
          <cell r="J49" t="str">
            <v>Sectorial</v>
          </cell>
          <cell r="K49" t="str">
            <v>SI</v>
          </cell>
          <cell r="L49" t="str">
            <v>SI</v>
          </cell>
          <cell r="M49" t="str">
            <v>NO</v>
          </cell>
          <cell r="N49" t="str">
            <v>SI</v>
          </cell>
          <cell r="O49" t="str">
            <v>Número</v>
          </cell>
          <cell r="P49" t="str">
            <v>Trimestral</v>
          </cell>
          <cell r="Q49" t="str">
            <v>Acumulado</v>
          </cell>
          <cell r="R49">
            <v>9</v>
          </cell>
          <cell r="S49">
            <v>2</v>
          </cell>
          <cell r="T49">
            <v>2</v>
          </cell>
          <cell r="U49">
            <v>1</v>
          </cell>
          <cell r="V49">
            <v>2</v>
          </cell>
          <cell r="W49">
            <v>7</v>
          </cell>
          <cell r="X49">
            <v>1</v>
          </cell>
          <cell r="Y49">
            <v>50</v>
          </cell>
          <cell r="Z49">
            <v>1</v>
          </cell>
          <cell r="AA49">
            <v>14.29</v>
          </cell>
          <cell r="AB49">
            <v>42551.208333333299</v>
          </cell>
          <cell r="AC49">
            <v>42558.719726967603</v>
          </cell>
          <cell r="AD49" t="str">
            <v>VIGENCIA 2015: TERMINADOS: CAPURGANÁ (Mtto Pista, Plataforma), BAHIA SOLANO (Mtto Pista, Plataforma). Bahia Solano cuenta con adición para terminar mantenimiento en Calles de rodaje.</v>
          </cell>
          <cell r="AE49">
            <v>42582.208333333299</v>
          </cell>
          <cell r="AF49">
            <v>42591.753275231502</v>
          </cell>
          <cell r="AG49" t="str">
            <v>Jairo Suárez</v>
          </cell>
          <cell r="AH49" t="str">
            <v>jairo.suarez@aerocivil.gov.co</v>
          </cell>
          <cell r="AJ49">
            <v>42643.208333333299</v>
          </cell>
        </row>
        <row r="50">
          <cell r="H50" t="str">
            <v>Porcentaje de red vial nacional primaria en buen estado en la Región Pacífico</v>
          </cell>
          <cell r="I50" t="str">
            <v>Producto</v>
          </cell>
          <cell r="J50" t="str">
            <v>Sectorial</v>
          </cell>
          <cell r="K50" t="str">
            <v>SI</v>
          </cell>
          <cell r="L50" t="str">
            <v>NO</v>
          </cell>
          <cell r="M50" t="str">
            <v>NO</v>
          </cell>
          <cell r="N50" t="str">
            <v>SI</v>
          </cell>
          <cell r="O50" t="str">
            <v>Porcentaje</v>
          </cell>
          <cell r="P50" t="str">
            <v>Trimestral</v>
          </cell>
          <cell r="Q50" t="str">
            <v>Capacidad</v>
          </cell>
          <cell r="R50">
            <v>44</v>
          </cell>
          <cell r="S50">
            <v>45</v>
          </cell>
          <cell r="T50">
            <v>48</v>
          </cell>
          <cell r="U50">
            <v>48</v>
          </cell>
          <cell r="V50">
            <v>50</v>
          </cell>
          <cell r="W50">
            <v>50</v>
          </cell>
          <cell r="X50">
            <v>46.06</v>
          </cell>
          <cell r="Y50">
            <v>51.5</v>
          </cell>
          <cell r="Z50">
            <v>46.06</v>
          </cell>
          <cell r="AA50">
            <v>34.332999999999998</v>
          </cell>
          <cell r="AB50">
            <v>42551.208333333299</v>
          </cell>
          <cell r="AC50">
            <v>42587.386561458297</v>
          </cell>
          <cell r="AD50" t="str">
            <v xml:space="preserve">46,06 % de la Red Vial primaria en la Región Pacífico se encuentra en Buen estado. </v>
          </cell>
          <cell r="AE50">
            <v>42551.208333333299</v>
          </cell>
          <cell r="AF50">
            <v>42587.386561342602</v>
          </cell>
          <cell r="AG50" t="str">
            <v>Carlos Alberto Sarabia Mancini</v>
          </cell>
          <cell r="AH50" t="str">
            <v>csarabia@mintransporte.gov.co</v>
          </cell>
          <cell r="AI50">
            <v>30</v>
          </cell>
          <cell r="AJ50">
            <v>42643.208333333299</v>
          </cell>
          <cell r="AK50">
            <v>-80</v>
          </cell>
        </row>
        <row r="51">
          <cell r="H51" t="str">
            <v>Espacios de Infraestructura dedicada a la intermodalidad en la Región Pacífico</v>
          </cell>
          <cell r="I51" t="str">
            <v>Producto</v>
          </cell>
          <cell r="J51" t="str">
            <v>Sectorial</v>
          </cell>
          <cell r="K51" t="str">
            <v>SI</v>
          </cell>
          <cell r="L51" t="str">
            <v>SI</v>
          </cell>
          <cell r="M51" t="str">
            <v>NO</v>
          </cell>
          <cell r="N51" t="str">
            <v>SI</v>
          </cell>
          <cell r="O51" t="str">
            <v>Número</v>
          </cell>
          <cell r="P51" t="str">
            <v>Trimestral</v>
          </cell>
          <cell r="Q51" t="str">
            <v>Capacidad</v>
          </cell>
          <cell r="R51">
            <v>3</v>
          </cell>
          <cell r="S51">
            <v>3</v>
          </cell>
          <cell r="T51">
            <v>4</v>
          </cell>
          <cell r="U51">
            <v>6</v>
          </cell>
          <cell r="V51">
            <v>9</v>
          </cell>
          <cell r="W51">
            <v>9</v>
          </cell>
          <cell r="X51">
            <v>4</v>
          </cell>
          <cell r="Y51">
            <v>100</v>
          </cell>
          <cell r="Z51">
            <v>4</v>
          </cell>
          <cell r="AA51">
            <v>16.667000000000002</v>
          </cell>
          <cell r="AB51">
            <v>42460.208333333299</v>
          </cell>
          <cell r="AC51">
            <v>42559.680210069397</v>
          </cell>
          <cell r="AD51" t="str">
            <v>Se mantiene el indicador para la región en 4 espacios ya que a la fecha no se tieneentrega en la estación centro de la ciudad de Cali</v>
          </cell>
          <cell r="AE51">
            <v>42460.208333333299</v>
          </cell>
          <cell r="AF51">
            <v>42559.680209919003</v>
          </cell>
          <cell r="AG51" t="str">
            <v>Walid David Jalil Nasser</v>
          </cell>
          <cell r="AH51" t="str">
            <v>wdavid@mintransporte.gov.co</v>
          </cell>
          <cell r="AI51">
            <v>30</v>
          </cell>
          <cell r="AJ51">
            <v>42551.208333333299</v>
          </cell>
          <cell r="AK51">
            <v>11</v>
          </cell>
        </row>
        <row r="52">
          <cell r="H52" t="str">
            <v>Aeropuertos para la prosperidad intervenidos en la Región Llanos</v>
          </cell>
          <cell r="I52" t="str">
            <v>Producto</v>
          </cell>
          <cell r="J52" t="str">
            <v>Sectorial</v>
          </cell>
          <cell r="K52" t="str">
            <v>SI</v>
          </cell>
          <cell r="L52" t="str">
            <v>SI</v>
          </cell>
          <cell r="M52" t="str">
            <v>NO</v>
          </cell>
          <cell r="N52" t="str">
            <v>SI</v>
          </cell>
          <cell r="O52" t="str">
            <v>Número</v>
          </cell>
          <cell r="P52" t="str">
            <v>Trimestral</v>
          </cell>
          <cell r="Q52" t="str">
            <v>Acumulado</v>
          </cell>
          <cell r="R52">
            <v>8</v>
          </cell>
          <cell r="S52">
            <v>3</v>
          </cell>
          <cell r="T52">
            <v>0</v>
          </cell>
          <cell r="U52">
            <v>1</v>
          </cell>
          <cell r="V52">
            <v>10</v>
          </cell>
          <cell r="W52">
            <v>14</v>
          </cell>
          <cell r="X52">
            <v>1</v>
          </cell>
          <cell r="Z52">
            <v>1</v>
          </cell>
          <cell r="AA52">
            <v>7.14</v>
          </cell>
          <cell r="AB52">
            <v>42551.208333333299</v>
          </cell>
          <cell r="AC52">
            <v>42558.696924536998</v>
          </cell>
          <cell r="AD52" t="str">
            <v>VIGENCIA 2015: TERMINADOS: SAN JOSÉ DEL GUAVIARE (Ampliación Pista, sello de juntas, mtto Calle de rodaje y plataforma); PUERTO INIRIDA (Mtto Pista); SOGAMOSO (Mtto Pista)</v>
          </cell>
          <cell r="AE52">
            <v>42582.208333333299</v>
          </cell>
          <cell r="AF52">
            <v>42591.753557094897</v>
          </cell>
          <cell r="AG52" t="str">
            <v>Jairo Suárez</v>
          </cell>
          <cell r="AH52" t="str">
            <v>jairo.suarez@aerocivil.gov.co</v>
          </cell>
          <cell r="AJ52">
            <v>42643.208333333299</v>
          </cell>
        </row>
        <row r="53">
          <cell r="H53" t="str">
            <v>Aeropuertos para la prosperidad intervenidos en la Región Centro Sur Amazonía</v>
          </cell>
          <cell r="I53" t="str">
            <v>Producto</v>
          </cell>
          <cell r="J53" t="str">
            <v>Sectorial</v>
          </cell>
          <cell r="K53" t="str">
            <v>SI</v>
          </cell>
          <cell r="L53" t="str">
            <v>SI</v>
          </cell>
          <cell r="M53" t="str">
            <v>NO</v>
          </cell>
          <cell r="N53" t="str">
            <v>SI</v>
          </cell>
          <cell r="O53" t="str">
            <v>Número</v>
          </cell>
          <cell r="P53" t="str">
            <v>Trimestral</v>
          </cell>
          <cell r="Q53" t="str">
            <v>Acumulado</v>
          </cell>
          <cell r="R53">
            <v>8</v>
          </cell>
          <cell r="S53">
            <v>1</v>
          </cell>
          <cell r="T53">
            <v>4</v>
          </cell>
          <cell r="U53">
            <v>0</v>
          </cell>
          <cell r="V53">
            <v>1</v>
          </cell>
          <cell r="W53">
            <v>6</v>
          </cell>
          <cell r="X53">
            <v>0</v>
          </cell>
          <cell r="Y53">
            <v>0</v>
          </cell>
          <cell r="Z53">
            <v>0</v>
          </cell>
          <cell r="AA53">
            <v>0</v>
          </cell>
          <cell r="AB53">
            <v>42551.208333333299</v>
          </cell>
          <cell r="AC53">
            <v>42558.697398344899</v>
          </cell>
          <cell r="AD53" t="str">
            <v>El Aeropuerto de Puerto Leguízamo se encuentra en proceso administrativo por inhabilidad (Vigencia 2015)</v>
          </cell>
          <cell r="AE53">
            <v>42582.208333333299</v>
          </cell>
          <cell r="AF53">
            <v>42591.456463159702</v>
          </cell>
          <cell r="AG53" t="str">
            <v>Jairo Suárez</v>
          </cell>
          <cell r="AH53" t="str">
            <v>jairo.suarez@aerocivil.gov.co</v>
          </cell>
          <cell r="AJ53">
            <v>42643.208333333299</v>
          </cell>
        </row>
      </sheetData>
      <sheetData sheetId="8"/>
      <sheetData sheetId="9">
        <row r="7">
          <cell r="B7" t="str">
            <v>Indicador</v>
          </cell>
          <cell r="C7">
            <v>1</v>
          </cell>
          <cell r="E7" t="str">
            <v>Indicador</v>
          </cell>
          <cell r="F7">
            <v>1</v>
          </cell>
          <cell r="H7" t="str">
            <v>Id Indicador</v>
          </cell>
          <cell r="I7" t="str">
            <v>Indicador</v>
          </cell>
        </row>
        <row r="8">
          <cell r="B8" t="str">
            <v>Tipo Indicador</v>
          </cell>
          <cell r="C8">
            <v>2</v>
          </cell>
          <cell r="E8" t="str">
            <v>Periodicidad</v>
          </cell>
          <cell r="F8">
            <v>2</v>
          </cell>
          <cell r="H8">
            <v>4739</v>
          </cell>
          <cell r="I8" t="str">
            <v>Aeropuertos con obras de construcción y ampliación de aeropuertos terminados - Aerocivil</v>
          </cell>
          <cell r="L8" t="str">
            <v>Anual</v>
          </cell>
          <cell r="M8">
            <v>42369</v>
          </cell>
        </row>
        <row r="9">
          <cell r="B9" t="str">
            <v>Nivel Indicador</v>
          </cell>
          <cell r="C9">
            <v>3</v>
          </cell>
          <cell r="E9" t="str">
            <v>Avance Cuantitativo</v>
          </cell>
          <cell r="F9">
            <v>3</v>
          </cell>
          <cell r="H9">
            <v>4740</v>
          </cell>
          <cell r="I9" t="str">
            <v>Intervenciones terminadas en mantenimiento de infraestructura aeroportuaria  (iguales o superiores a $800 millones)</v>
          </cell>
          <cell r="L9" t="str">
            <v>Semestral</v>
          </cell>
          <cell r="M9">
            <v>42185</v>
          </cell>
        </row>
        <row r="10">
          <cell r="B10" t="str">
            <v>Indicador Básico</v>
          </cell>
          <cell r="C10">
            <v>4</v>
          </cell>
          <cell r="E10" t="str">
            <v>Avance Cualitativo</v>
          </cell>
          <cell r="F10">
            <v>4</v>
          </cell>
          <cell r="H10">
            <v>4741</v>
          </cell>
          <cell r="I10" t="str">
            <v>Aeropuertos para la prosperidad intervenidos - Aerocivil</v>
          </cell>
          <cell r="L10" t="str">
            <v>Trimestral</v>
          </cell>
          <cell r="M10">
            <v>42094</v>
          </cell>
        </row>
        <row r="11">
          <cell r="B11" t="str">
            <v>Departamentalizado</v>
          </cell>
          <cell r="C11">
            <v>5</v>
          </cell>
          <cell r="E11" t="str">
            <v>Fecha Corte</v>
          </cell>
          <cell r="F11">
            <v>5</v>
          </cell>
          <cell r="H11">
            <v>5176</v>
          </cell>
          <cell r="I11" t="str">
            <v>Aeropuertos intervenidos con obras de construcción (torres de control,  terminales, pistas, plataformas, calles de rodaje, cuartel de bomberos, cerramientos) y/o mantenimiento de infraestructura aeroportuaria</v>
          </cell>
          <cell r="L11" t="str">
            <v>Bimestral</v>
          </cell>
          <cell r="M11">
            <v>42063</v>
          </cell>
        </row>
        <row r="12">
          <cell r="B12" t="str">
            <v>Es Privado</v>
          </cell>
          <cell r="C12">
            <v>6</v>
          </cell>
          <cell r="E12" t="str">
            <v>Gerente de Meta</v>
          </cell>
          <cell r="F12">
            <v>6</v>
          </cell>
          <cell r="H12">
            <v>5225</v>
          </cell>
          <cell r="I12" t="str">
            <v>Pasajeros movilizados por años entre los aeropuertos del país (millones)</v>
          </cell>
          <cell r="L12" t="str">
            <v>Mensual</v>
          </cell>
          <cell r="M12">
            <v>42035</v>
          </cell>
        </row>
        <row r="13">
          <cell r="B13" t="str">
            <v>Vigente</v>
          </cell>
          <cell r="C13">
            <v>7</v>
          </cell>
          <cell r="E13" t="str">
            <v>Fecha de Reporte de Avance</v>
          </cell>
          <cell r="F13">
            <v>7</v>
          </cell>
          <cell r="H13">
            <v>4729</v>
          </cell>
          <cell r="I13" t="str">
            <v>Kilómetros de calzadas construidas a través de concesión</v>
          </cell>
        </row>
        <row r="14">
          <cell r="B14" t="str">
            <v>Unidad Medida</v>
          </cell>
          <cell r="C14">
            <v>8</v>
          </cell>
          <cell r="E14" t="str">
            <v>Estado</v>
          </cell>
          <cell r="F14">
            <v>8</v>
          </cell>
          <cell r="H14">
            <v>4730</v>
          </cell>
          <cell r="I14" t="str">
            <v>Kilómetros de Vías intervenidas bajo esquema de APP</v>
          </cell>
        </row>
        <row r="15">
          <cell r="B15" t="str">
            <v>Periodicidad</v>
          </cell>
          <cell r="C15">
            <v>9</v>
          </cell>
          <cell r="E15" t="str">
            <v>Valor Vigente</v>
          </cell>
          <cell r="F15">
            <v>9</v>
          </cell>
          <cell r="H15">
            <v>4731</v>
          </cell>
          <cell r="I15" t="str">
            <v>Inversión privada en infraestructura de carretera (billones de $ acumulados en el cuatrienio) - ANI</v>
          </cell>
        </row>
        <row r="16">
          <cell r="B16" t="str">
            <v>Acumulación</v>
          </cell>
          <cell r="C16">
            <v>10</v>
          </cell>
          <cell r="E16" t="str">
            <v>Sectorialista</v>
          </cell>
          <cell r="F16">
            <v>10</v>
          </cell>
          <cell r="H16">
            <v>4732</v>
          </cell>
          <cell r="I16" t="str">
            <v>Inversión privada en infraestructura férrea, aeroportuaria y portuaria  (billones de $ acumulados en el cuatrienio) - ANI</v>
          </cell>
        </row>
        <row r="17">
          <cell r="B17" t="str">
            <v>Línea Base</v>
          </cell>
          <cell r="C17">
            <v>11</v>
          </cell>
          <cell r="E17" t="str">
            <v>Fecha Revisión</v>
          </cell>
          <cell r="F17">
            <v>11</v>
          </cell>
          <cell r="H17">
            <v>5177</v>
          </cell>
          <cell r="I17" t="str">
            <v>Número de proyectos en ejecución Programa 4G</v>
          </cell>
        </row>
        <row r="18">
          <cell r="B18" t="str">
            <v>Meta 2015</v>
          </cell>
          <cell r="C18">
            <v>12</v>
          </cell>
          <cell r="H18">
            <v>5178</v>
          </cell>
          <cell r="I18" t="str">
            <v>Número de Proyectos Adjudicados</v>
          </cell>
        </row>
        <row r="19">
          <cell r="B19" t="str">
            <v>Meta 2016</v>
          </cell>
          <cell r="C19">
            <v>13</v>
          </cell>
          <cell r="H19">
            <v>4733</v>
          </cell>
          <cell r="I19" t="str">
            <v>Kilómetros de red férrea en operación - ANI</v>
          </cell>
        </row>
        <row r="20">
          <cell r="B20" t="str">
            <v>Meta 2017</v>
          </cell>
          <cell r="C20">
            <v>14</v>
          </cell>
          <cell r="H20">
            <v>4929</v>
          </cell>
          <cell r="I20" t="str">
            <v>Kilómetros de corredor fluvial mantenidos</v>
          </cell>
        </row>
        <row r="21">
          <cell r="B21" t="str">
            <v>Meta 2018</v>
          </cell>
          <cell r="C21">
            <v>15</v>
          </cell>
          <cell r="H21">
            <v>4737</v>
          </cell>
          <cell r="I21" t="str">
            <v>Obras de mantenimiento y profundización a canales de acceso - Invías</v>
          </cell>
        </row>
        <row r="22">
          <cell r="B22" t="str">
            <v>Meta Cuatrienio</v>
          </cell>
          <cell r="C22">
            <v>16</v>
          </cell>
          <cell r="H22">
            <v>4734</v>
          </cell>
          <cell r="I22" t="str">
            <v>Kilómetros de calzadas construidas no concesionadas</v>
          </cell>
        </row>
        <row r="23">
          <cell r="B23" t="str">
            <v>Avance Anual</v>
          </cell>
          <cell r="C23">
            <v>17</v>
          </cell>
          <cell r="H23">
            <v>4735</v>
          </cell>
          <cell r="I23" t="str">
            <v>Nuevos Kilómetros de vías con rehabilitación y mantenimiento - Invías</v>
          </cell>
        </row>
        <row r="24">
          <cell r="B24" t="str">
            <v>% Avance Anual</v>
          </cell>
          <cell r="C24">
            <v>18</v>
          </cell>
          <cell r="H24">
            <v>4736</v>
          </cell>
          <cell r="I24" t="str">
            <v>Kilómetros de vías con pavimento - Invías</v>
          </cell>
        </row>
        <row r="25">
          <cell r="B25" t="str">
            <v>Avance Cuatrienio</v>
          </cell>
          <cell r="C25">
            <v>19</v>
          </cell>
          <cell r="H25">
            <v>4738</v>
          </cell>
          <cell r="I25" t="str">
            <v>Kilómetros de placa huella construida</v>
          </cell>
        </row>
        <row r="26">
          <cell r="B26" t="str">
            <v xml:space="preserve">Porcentaje Avance Cuatrienio
</v>
          </cell>
          <cell r="C26">
            <v>20</v>
          </cell>
          <cell r="H26">
            <v>4936</v>
          </cell>
          <cell r="I26" t="str">
            <v>Porcentaje de red vial nacional primaria en buen estado</v>
          </cell>
        </row>
        <row r="27">
          <cell r="B27" t="str">
            <v>Fecha Corte</v>
          </cell>
          <cell r="C27">
            <v>21</v>
          </cell>
          <cell r="H27">
            <v>5241</v>
          </cell>
          <cell r="I27" t="str">
            <v>Variación porcentual acumulada de la Mortalidad por Accidentes de Tránsito</v>
          </cell>
        </row>
        <row r="28">
          <cell r="B28" t="str">
            <v>Fecha Modificación</v>
          </cell>
          <cell r="C28">
            <v>22</v>
          </cell>
          <cell r="H28">
            <v>5254</v>
          </cell>
          <cell r="I28" t="str">
            <v>Kilómetros de nuevas calzadas construidas</v>
          </cell>
        </row>
        <row r="29">
          <cell r="B29" t="str">
            <v>Avance Cualitativo</v>
          </cell>
          <cell r="C29">
            <v>23</v>
          </cell>
          <cell r="H29">
            <v>5365</v>
          </cell>
          <cell r="I29" t="str">
            <v>Número de departamentos acompañados en la estructuración de proyectos de caminos ancestrales ubicados en Comunidades Indígenas</v>
          </cell>
        </row>
        <row r="30">
          <cell r="B30" t="str">
            <v>Fecha Corte Avance Cualitativo</v>
          </cell>
          <cell r="C30">
            <v>24</v>
          </cell>
          <cell r="H30">
            <v>4930</v>
          </cell>
          <cell r="I30" t="str">
            <v>Pruebas teórico-prácticas realizadas para obtención de licencia de conducción en el marco de un nuevo esquema normativo</v>
          </cell>
        </row>
        <row r="31">
          <cell r="B31" t="str">
            <v>Fecha Actualización Avance Cualitativo</v>
          </cell>
          <cell r="C31">
            <v>25</v>
          </cell>
          <cell r="H31">
            <v>4932</v>
          </cell>
          <cell r="I31" t="str">
            <v>Muertos en accidentes de tránsito</v>
          </cell>
        </row>
        <row r="32">
          <cell r="B32" t="str">
            <v>Gerente de Meta</v>
          </cell>
          <cell r="C32">
            <v>26</v>
          </cell>
          <cell r="H32">
            <v>4933</v>
          </cell>
          <cell r="I32" t="str">
            <v>Edad promedio de vehículos de transporte automotor de carga con peso bruto vehicular mayor a 10,5 toneladas</v>
          </cell>
        </row>
        <row r="33">
          <cell r="B33" t="str">
            <v>Correo Electrónico</v>
          </cell>
          <cell r="C33">
            <v>27</v>
          </cell>
          <cell r="H33">
            <v>4934</v>
          </cell>
          <cell r="I33" t="str">
            <v>Vehículos Desintegrados con Peso Bruto Vehicular mayor a 10,5 Toneladas</v>
          </cell>
        </row>
        <row r="34">
          <cell r="B34" t="str">
            <v>Días Rezago</v>
          </cell>
          <cell r="C34">
            <v>28</v>
          </cell>
          <cell r="H34">
            <v>4935</v>
          </cell>
          <cell r="I34" t="str">
            <v>Reportes en el Registro Nacional de Despachos de Carga (RNDC)</v>
          </cell>
        </row>
        <row r="35">
          <cell r="B35" t="str">
            <v>Próximo Corte</v>
          </cell>
          <cell r="C35">
            <v>29</v>
          </cell>
          <cell r="H35">
            <v>4937</v>
          </cell>
          <cell r="I35" t="str">
            <v>Transporte de carga por los modos férreo, fluvial y aéreo ( sin carbón) (Mills de Ton/ANUAL)</v>
          </cell>
        </row>
        <row r="36">
          <cell r="B36" t="str">
            <v>Días Atraso</v>
          </cell>
          <cell r="C36">
            <v>30</v>
          </cell>
          <cell r="H36">
            <v>4931</v>
          </cell>
          <cell r="I36" t="str">
            <v>Municipios y/o departamentos apoyados en la implementación de Planes Locales de Seguridad Vial</v>
          </cell>
        </row>
        <row r="37">
          <cell r="H37">
            <v>4938</v>
          </cell>
          <cell r="I37" t="str">
            <v>Porcentaje de viajes realizados asociados a movilidad activa cuantificada en 6 ciudades</v>
          </cell>
        </row>
        <row r="38">
          <cell r="H38">
            <v>4939</v>
          </cell>
          <cell r="I38" t="str">
            <v>Kilómetros de Infraestructura vial intervenida para sistemas de transporte urbano.</v>
          </cell>
        </row>
        <row r="39">
          <cell r="H39">
            <v>4940</v>
          </cell>
          <cell r="I39" t="str">
            <v>Espacios de Infraestructura dedicada a la intermodalidad.</v>
          </cell>
        </row>
        <row r="40">
          <cell r="H40">
            <v>5179</v>
          </cell>
          <cell r="I40" t="str">
            <v>Toneladas anuales de carga de comercio exterior transportada en puertos (millones)</v>
          </cell>
        </row>
        <row r="41">
          <cell r="H41">
            <v>5185</v>
          </cell>
          <cell r="I41" t="str">
            <v>Porcentaje de red vial nacional primaria en buen estado en la Región Caribe</v>
          </cell>
        </row>
        <row r="42">
          <cell r="H42">
            <v>5189</v>
          </cell>
          <cell r="I42" t="str">
            <v>Porcentaje de viajes realizados asociados a movilidad activa cuantificada en la Región Caribe</v>
          </cell>
        </row>
        <row r="43">
          <cell r="H43">
            <v>5192</v>
          </cell>
          <cell r="I43" t="str">
            <v>Espacios de Infraestructura dedicada a la intermodalidad en la Región Caribe.</v>
          </cell>
        </row>
        <row r="44">
          <cell r="H44">
            <v>5181</v>
          </cell>
          <cell r="I44" t="str">
            <v>Aeropuertos para la prosperidad intervenidos en la Región Eje Cafetero</v>
          </cell>
        </row>
        <row r="45">
          <cell r="H45">
            <v>5186</v>
          </cell>
          <cell r="I45" t="str">
            <v>Porcentaje de red vial nacional primaria en buen estado en la Región Eje Cafetero</v>
          </cell>
        </row>
        <row r="46">
          <cell r="H46">
            <v>5190</v>
          </cell>
          <cell r="I46" t="str">
            <v>Porcentaje de viajes realizados asociados a movilidad activa cuantificada en la Región Eje Cafetero</v>
          </cell>
        </row>
        <row r="47">
          <cell r="H47">
            <v>5193</v>
          </cell>
          <cell r="I47" t="str">
            <v>Espacios de Infraestructura dedicada a la intermodalidad en la Región Eje cafetero y Antioquia</v>
          </cell>
        </row>
        <row r="48">
          <cell r="H48">
            <v>5180</v>
          </cell>
          <cell r="I48" t="str">
            <v>Pasajeros movilizados en el Aeropuerto Internacional El Dorado (incluye pasajeros en tránsito)</v>
          </cell>
        </row>
        <row r="49">
          <cell r="H49">
            <v>5224</v>
          </cell>
          <cell r="I49" t="str">
            <v>Kilómetros de corredor fluvial mantenidos - Centro Oriente (Bogotá, Santander, Boyacá y Cundinamarca)</v>
          </cell>
        </row>
        <row r="50">
          <cell r="H50">
            <v>5187</v>
          </cell>
          <cell r="I50" t="str">
            <v>Porcentaje de red vial nacional primaria en buen estado en la Región Centro Oriente</v>
          </cell>
        </row>
        <row r="51">
          <cell r="H51">
            <v>5191</v>
          </cell>
          <cell r="I51" t="str">
            <v>Porcentaje de viajes realizados asociados a movilidad activa cuantificada en la Región Centro Oriente.</v>
          </cell>
        </row>
        <row r="52">
          <cell r="H52">
            <v>5194</v>
          </cell>
          <cell r="I52" t="str">
            <v>Espacios de Infraestructura dedicada a la intermodalidad en la Región Centro Oriente.</v>
          </cell>
        </row>
        <row r="53">
          <cell r="H53">
            <v>5182</v>
          </cell>
          <cell r="I53" t="str">
            <v>Aeropuertos para la prosperidad intervenidos en la Región Pacífico</v>
          </cell>
        </row>
        <row r="54">
          <cell r="H54">
            <v>5188</v>
          </cell>
          <cell r="I54" t="str">
            <v>Porcentaje de red vial nacional primaria en buen estado en la Región Pacífico</v>
          </cell>
        </row>
        <row r="55">
          <cell r="H55">
            <v>5195</v>
          </cell>
          <cell r="I55" t="str">
            <v>Espacios de Infraestructura dedicada a la intermodalidad en la Región Pacífico</v>
          </cell>
        </row>
        <row r="56">
          <cell r="H56">
            <v>5183</v>
          </cell>
          <cell r="I56" t="str">
            <v>Aeropuertos para la prosperidad intervenidos en la Región Llanos</v>
          </cell>
        </row>
        <row r="57">
          <cell r="H57">
            <v>5184</v>
          </cell>
          <cell r="I57" t="str">
            <v>Aeropuertos para la prosperidad intervenidos en la Región Centro Sur Amazonía</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Tablero Control Presidencia"/>
      <sheetName val="Ficha técnica"/>
      <sheetName val="Informe mensual"/>
      <sheetName val="Seguimiento hitos"/>
      <sheetName val="Detalle Hitos"/>
      <sheetName val="Detalle Indicadores 2016"/>
      <sheetName val="Detalle Indicadores 2015"/>
      <sheetName val="Guía"/>
    </sheetNames>
    <sheetDataSet>
      <sheetData sheetId="0"/>
      <sheetData sheetId="1"/>
      <sheetData sheetId="2"/>
      <sheetData sheetId="3"/>
      <sheetData sheetId="4"/>
      <sheetData sheetId="5"/>
      <sheetData sheetId="6">
        <row r="3">
          <cell r="A3" t="str">
            <v>ID</v>
          </cell>
          <cell r="B3" t="str">
            <v>Pilar</v>
          </cell>
          <cell r="C3" t="str">
            <v>Objetivo</v>
          </cell>
          <cell r="D3" t="str">
            <v>Estrategia</v>
          </cell>
          <cell r="E3" t="str">
            <v>Sector</v>
          </cell>
          <cell r="F3" t="str">
            <v>Entidad</v>
          </cell>
          <cell r="G3" t="str">
            <v>Programa</v>
          </cell>
          <cell r="H3" t="str">
            <v>Id Indicador</v>
          </cell>
          <cell r="I3" t="str">
            <v>Indicador</v>
          </cell>
          <cell r="J3" t="str">
            <v>Tipo Indicador</v>
          </cell>
          <cell r="K3" t="str">
            <v>Nivel Indicador</v>
          </cell>
          <cell r="L3" t="str">
            <v>Indicador Básico</v>
          </cell>
          <cell r="M3" t="str">
            <v>Departamentalizado</v>
          </cell>
          <cell r="N3" t="str">
            <v>Es Privado</v>
          </cell>
          <cell r="O3" t="str">
            <v>Vigente</v>
          </cell>
          <cell r="P3" t="str">
            <v>Unidad Medida</v>
          </cell>
          <cell r="Q3" t="str">
            <v>Periodicidad</v>
          </cell>
          <cell r="R3" t="str">
            <v>Acumulación</v>
          </cell>
          <cell r="S3" t="str">
            <v>Línea Base</v>
          </cell>
          <cell r="T3" t="str">
            <v>Meta 2015</v>
          </cell>
          <cell r="U3" t="str">
            <v>Meta 2016</v>
          </cell>
          <cell r="V3" t="str">
            <v>Meta 2017</v>
          </cell>
          <cell r="W3" t="str">
            <v>Meta 2018</v>
          </cell>
          <cell r="X3" t="str">
            <v>Meta Cuatrienio</v>
          </cell>
          <cell r="Y3" t="str">
            <v>Avance 2016</v>
          </cell>
          <cell r="Z3" t="str">
            <v>% Avance 2016</v>
          </cell>
          <cell r="AA3" t="str">
            <v>Avance Cuatrienio</v>
          </cell>
          <cell r="AB3" t="str">
            <v xml:space="preserve">Porcentaje Avance Cuatrienio
</v>
          </cell>
          <cell r="AC3" t="str">
            <v>Fecha Corte</v>
          </cell>
          <cell r="AD3" t="str">
            <v>Fecha Modificación</v>
          </cell>
          <cell r="AE3" t="str">
            <v>Avance Cualitativo</v>
          </cell>
          <cell r="AF3" t="str">
            <v>Fecha Corte Avance Cualitativo</v>
          </cell>
          <cell r="AG3" t="str">
            <v>Fecha Actualización Avance Cualitativo</v>
          </cell>
          <cell r="AH3" t="str">
            <v>Gerente de Meta</v>
          </cell>
          <cell r="AI3" t="str">
            <v>Correo Electrónico</v>
          </cell>
          <cell r="AJ3" t="str">
            <v>Días Rezago</v>
          </cell>
          <cell r="AK3" t="str">
            <v>Próximo Corte</v>
          </cell>
          <cell r="AL3" t="str">
            <v>Días Atraso</v>
          </cell>
        </row>
        <row r="4">
          <cell r="A4">
            <v>4469</v>
          </cell>
          <cell r="B4" t="str">
            <v>Todos por un Nuevo País</v>
          </cell>
          <cell r="C4" t="str">
            <v>Competitividad e infraestructura estratégica</v>
          </cell>
          <cell r="D4" t="str">
            <v>Incrementar la productividad de las empresas colombianas a partir de la sofisticación y diversificación del aparato productivo.</v>
          </cell>
          <cell r="E4" t="str">
            <v>Agropecuario</v>
          </cell>
          <cell r="F4" t="str">
            <v>ICA</v>
          </cell>
          <cell r="G4" t="str">
            <v>Fomento a las cadenas productivas y la comercialización del sector rural</v>
          </cell>
          <cell r="H4">
            <v>4469</v>
          </cell>
          <cell r="I4" t="str">
            <v>Nuevos productos agropecuarios con admisibilidad sanitaria en Estados Unidos</v>
          </cell>
          <cell r="J4" t="str">
            <v>Resultado</v>
          </cell>
          <cell r="K4" t="str">
            <v>Sectorial</v>
          </cell>
          <cell r="L4" t="str">
            <v>SI</v>
          </cell>
          <cell r="M4" t="str">
            <v>NO</v>
          </cell>
          <cell r="N4" t="str">
            <v>NO</v>
          </cell>
          <cell r="O4" t="str">
            <v>SI</v>
          </cell>
          <cell r="P4" t="str">
            <v>Productos agropecuarios</v>
          </cell>
          <cell r="Q4" t="str">
            <v>Anual</v>
          </cell>
          <cell r="R4" t="str">
            <v>Acumulado</v>
          </cell>
          <cell r="S4">
            <v>6</v>
          </cell>
          <cell r="T4">
            <v>1</v>
          </cell>
          <cell r="U4">
            <v>1</v>
          </cell>
          <cell r="V4">
            <v>2</v>
          </cell>
          <cell r="W4">
            <v>2</v>
          </cell>
          <cell r="X4">
            <v>6</v>
          </cell>
          <cell r="Y4">
            <v>0</v>
          </cell>
          <cell r="Z4">
            <v>0</v>
          </cell>
          <cell r="AA4">
            <v>0</v>
          </cell>
          <cell r="AB4">
            <v>0</v>
          </cell>
          <cell r="AC4">
            <v>0</v>
          </cell>
          <cell r="AD4">
            <v>0</v>
          </cell>
          <cell r="AE4" t="str">
            <v>Durante el mes de abril no se logró la admisibilidad para ningún producto agropecuario; no obstante, se adelantaron gestiones para el avance del proceso de aguacate hass con el envío de información técnica referente a la vigilancia de plagas cuarentenaria</v>
          </cell>
          <cell r="AF4">
            <v>42490.208333333299</v>
          </cell>
          <cell r="AG4">
            <v>42500.407839664404</v>
          </cell>
          <cell r="AH4" t="str">
            <v>Martha Luz Olivares Martínez</v>
          </cell>
          <cell r="AI4" t="str">
            <v>martha.olivares@ica.gov.co</v>
          </cell>
          <cell r="AJ4">
            <v>30</v>
          </cell>
          <cell r="AK4">
            <v>0</v>
          </cell>
          <cell r="AL4">
            <v>0</v>
          </cell>
        </row>
        <row r="5">
          <cell r="A5">
            <v>4470</v>
          </cell>
          <cell r="B5" t="str">
            <v>Todos por un Nuevo País</v>
          </cell>
          <cell r="C5" t="str">
            <v>Competitividad e infraestructura estratégica</v>
          </cell>
          <cell r="D5" t="str">
            <v>Incrementar la productividad de las empresas colombianas a partir de la sofisticación y diversificación del aparato productivo.</v>
          </cell>
          <cell r="E5" t="str">
            <v>Agropecuario</v>
          </cell>
          <cell r="F5" t="str">
            <v>ICA</v>
          </cell>
          <cell r="G5" t="str">
            <v>Fomento a las cadenas productivas y la comercialización del sector rural</v>
          </cell>
          <cell r="H5">
            <v>4470</v>
          </cell>
          <cell r="I5" t="str">
            <v>Nuevos productos agropecuarios con admisibilidad sanitaria en países diferentes a Estados Unidos</v>
          </cell>
          <cell r="J5" t="str">
            <v>Resultado</v>
          </cell>
          <cell r="K5" t="str">
            <v>Sectorial</v>
          </cell>
          <cell r="L5" t="str">
            <v>SI</v>
          </cell>
          <cell r="M5" t="str">
            <v>NO</v>
          </cell>
          <cell r="N5" t="str">
            <v>NO</v>
          </cell>
          <cell r="O5" t="str">
            <v>SI</v>
          </cell>
          <cell r="P5" t="str">
            <v>Productos Agropecuarios</v>
          </cell>
          <cell r="Q5" t="str">
            <v>Anual</v>
          </cell>
          <cell r="R5" t="str">
            <v>Acumulado</v>
          </cell>
          <cell r="S5">
            <v>39</v>
          </cell>
          <cell r="T5">
            <v>11</v>
          </cell>
          <cell r="U5">
            <v>11</v>
          </cell>
          <cell r="V5">
            <v>10</v>
          </cell>
          <cell r="W5">
            <v>10</v>
          </cell>
          <cell r="X5">
            <v>42</v>
          </cell>
          <cell r="Y5">
            <v>0</v>
          </cell>
          <cell r="Z5">
            <v>0</v>
          </cell>
          <cell r="AA5">
            <v>0</v>
          </cell>
          <cell r="AB5">
            <v>0</v>
          </cell>
          <cell r="AC5">
            <v>0</v>
          </cell>
          <cell r="AD5">
            <v>0</v>
          </cell>
          <cell r="AE5" t="str">
            <v xml:space="preserve">Durante el mes de febrero no se logró la admisibilidad para ningún producto agropecuario; sin embargo, como parte de las gestiones para avanzar en los procesos, el ICA ha participado en reuniones bilaterales con países como Argentina, Ecuador; en Comités </v>
          </cell>
          <cell r="AF5">
            <v>42490.208333333299</v>
          </cell>
          <cell r="AG5">
            <v>42501.446517476797</v>
          </cell>
          <cell r="AH5" t="str">
            <v>Martha Luz Olivares Martínez</v>
          </cell>
          <cell r="AI5" t="str">
            <v>martha.olivares@ica.gov.co</v>
          </cell>
          <cell r="AJ5">
            <v>30</v>
          </cell>
          <cell r="AK5">
            <v>0</v>
          </cell>
          <cell r="AL5">
            <v>0</v>
          </cell>
        </row>
        <row r="6">
          <cell r="A6">
            <v>4482</v>
          </cell>
          <cell r="B6" t="str">
            <v>Todos por un Nuevo País</v>
          </cell>
          <cell r="C6" t="str">
            <v>Competitividad e infraestructura estratégica</v>
          </cell>
          <cell r="D6" t="str">
            <v>Incrementar la productividad de las empresas colombianas a partir de la sofisticación y diversificación del aparato productivo.</v>
          </cell>
          <cell r="E6" t="str">
            <v>Agropecuario</v>
          </cell>
          <cell r="F6" t="str">
            <v>MINAGRICULTURA</v>
          </cell>
          <cell r="G6" t="str">
            <v>Fomento a las cadenas productivas y la comercialización del sector rural</v>
          </cell>
          <cell r="H6">
            <v>4482</v>
          </cell>
          <cell r="I6" t="str">
            <v>Héctareas de cultivos de café renovadas</v>
          </cell>
          <cell r="J6" t="str">
            <v>Producto</v>
          </cell>
          <cell r="K6" t="str">
            <v>Sectorial</v>
          </cell>
          <cell r="L6" t="str">
            <v>SI</v>
          </cell>
          <cell r="M6" t="str">
            <v>SI</v>
          </cell>
          <cell r="N6" t="str">
            <v>NO</v>
          </cell>
          <cell r="O6" t="str">
            <v>SI</v>
          </cell>
          <cell r="P6" t="str">
            <v>Hectáreas</v>
          </cell>
          <cell r="Q6" t="str">
            <v>Anual</v>
          </cell>
          <cell r="R6" t="str">
            <v>Acumulado</v>
          </cell>
          <cell r="S6">
            <v>386400</v>
          </cell>
          <cell r="T6">
            <v>69750</v>
          </cell>
          <cell r="U6">
            <v>69750</v>
          </cell>
          <cell r="V6">
            <v>69750</v>
          </cell>
          <cell r="W6">
            <v>69750</v>
          </cell>
          <cell r="X6">
            <v>279000</v>
          </cell>
          <cell r="Y6">
            <v>0</v>
          </cell>
          <cell r="Z6">
            <v>0</v>
          </cell>
          <cell r="AA6">
            <v>0</v>
          </cell>
          <cell r="AB6">
            <v>0</v>
          </cell>
          <cell r="AC6">
            <v>0</v>
          </cell>
          <cell r="AD6">
            <v>0</v>
          </cell>
          <cell r="AE6">
            <v>0</v>
          </cell>
          <cell r="AF6">
            <v>0</v>
          </cell>
          <cell r="AG6">
            <v>0</v>
          </cell>
          <cell r="AH6" t="str">
            <v>César Oliveros Cárdenas</v>
          </cell>
          <cell r="AI6" t="str">
            <v>cesar.oliveros@minagricultura.gov.co</v>
          </cell>
          <cell r="AJ6">
            <v>60</v>
          </cell>
          <cell r="AK6">
            <v>0</v>
          </cell>
          <cell r="AL6">
            <v>0</v>
          </cell>
        </row>
        <row r="7">
          <cell r="A7">
            <v>4483</v>
          </cell>
          <cell r="B7" t="str">
            <v>Todos por un Nuevo País</v>
          </cell>
          <cell r="C7" t="str">
            <v>Competitividad e infraestructura estratégica</v>
          </cell>
          <cell r="D7" t="str">
            <v>Incrementar la productividad de las empresas colombianas a partir de la sofisticación y diversificación del aparato productivo.</v>
          </cell>
          <cell r="E7" t="str">
            <v>Agropecuario</v>
          </cell>
          <cell r="F7" t="str">
            <v>MINAGRICULTURA</v>
          </cell>
          <cell r="G7" t="str">
            <v>Fomento a las cadenas productivas y la comercialización del sector rural</v>
          </cell>
          <cell r="H7">
            <v>4483</v>
          </cell>
          <cell r="I7" t="str">
            <v>Inventario de animales de las especies ovina y caprina</v>
          </cell>
          <cell r="J7" t="str">
            <v>Gestión</v>
          </cell>
          <cell r="K7" t="str">
            <v>Sectorial</v>
          </cell>
          <cell r="L7" t="str">
            <v>SI</v>
          </cell>
          <cell r="M7" t="str">
            <v>SI</v>
          </cell>
          <cell r="N7" t="str">
            <v>NO</v>
          </cell>
          <cell r="O7" t="str">
            <v>SI</v>
          </cell>
          <cell r="P7" t="str">
            <v>Inventario de animales</v>
          </cell>
          <cell r="Q7" t="str">
            <v>Anual</v>
          </cell>
          <cell r="R7" t="str">
            <v>Flujo</v>
          </cell>
          <cell r="S7">
            <v>2393180</v>
          </cell>
          <cell r="T7">
            <v>2464975</v>
          </cell>
          <cell r="U7">
            <v>2539924</v>
          </cell>
          <cell r="V7">
            <v>2616091</v>
          </cell>
          <cell r="W7">
            <v>2694573</v>
          </cell>
          <cell r="X7">
            <v>2694573</v>
          </cell>
          <cell r="Y7">
            <v>0</v>
          </cell>
          <cell r="Z7">
            <v>0</v>
          </cell>
          <cell r="AA7">
            <v>0</v>
          </cell>
          <cell r="AB7">
            <v>0</v>
          </cell>
          <cell r="AC7">
            <v>0</v>
          </cell>
          <cell r="AD7">
            <v>0</v>
          </cell>
          <cell r="AE7" t="str">
            <v>Para el mes de Abril se realizó: 1. Reunión y trabajo conjunto con el ICA en evaluacion de riesgos de paises de interes para importar aniamles y material genetico de ovinos y caprinos a Colombia, con el objetivo de contar en el pais con animales con carac</v>
          </cell>
          <cell r="AF7">
            <v>42490.208333333299</v>
          </cell>
          <cell r="AG7">
            <v>42495.6207385417</v>
          </cell>
          <cell r="AH7" t="str">
            <v>Luis Humberto Guzman Vergara</v>
          </cell>
          <cell r="AI7" t="str">
            <v>luis.guzman@minagricultura.gov.co</v>
          </cell>
          <cell r="AJ7">
            <v>360</v>
          </cell>
          <cell r="AK7">
            <v>0</v>
          </cell>
          <cell r="AL7">
            <v>0</v>
          </cell>
        </row>
        <row r="8">
          <cell r="A8">
            <v>4484</v>
          </cell>
          <cell r="B8" t="str">
            <v>Todos por un Nuevo País</v>
          </cell>
          <cell r="C8" t="str">
            <v>Competitividad e infraestructura estratégica</v>
          </cell>
          <cell r="D8" t="str">
            <v>Incrementar la productividad de las empresas colombianas a partir de la sofisticación y diversificación del aparato productivo.</v>
          </cell>
          <cell r="E8" t="str">
            <v>Agropecuario</v>
          </cell>
          <cell r="F8" t="str">
            <v>MINAGRICULTURA</v>
          </cell>
          <cell r="G8" t="str">
            <v>Fomento a las cadenas productivas y la comercialización del sector rural</v>
          </cell>
          <cell r="H8">
            <v>4484</v>
          </cell>
          <cell r="I8" t="str">
            <v>Toneladas de producción de carne de pollo y huevo</v>
          </cell>
          <cell r="J8" t="str">
            <v>Resultado</v>
          </cell>
          <cell r="K8" t="str">
            <v>Sectorial</v>
          </cell>
          <cell r="L8" t="str">
            <v>SI</v>
          </cell>
          <cell r="M8" t="str">
            <v>SI</v>
          </cell>
          <cell r="N8" t="str">
            <v>NO</v>
          </cell>
          <cell r="O8" t="str">
            <v>SI</v>
          </cell>
          <cell r="P8" t="str">
            <v>Toneladas</v>
          </cell>
          <cell r="Q8" t="str">
            <v>Semestral</v>
          </cell>
          <cell r="R8" t="str">
            <v>Capacidad</v>
          </cell>
          <cell r="S8">
            <v>1943165</v>
          </cell>
          <cell r="T8">
            <v>2001459</v>
          </cell>
          <cell r="U8">
            <v>2061503</v>
          </cell>
          <cell r="V8">
            <v>2123348</v>
          </cell>
          <cell r="W8">
            <v>2376142</v>
          </cell>
          <cell r="X8">
            <v>2376142</v>
          </cell>
          <cell r="Y8">
            <v>0</v>
          </cell>
          <cell r="Z8">
            <v>0</v>
          </cell>
          <cell r="AA8">
            <v>0</v>
          </cell>
          <cell r="AB8">
            <v>0</v>
          </cell>
          <cell r="AC8">
            <v>0</v>
          </cell>
          <cell r="AD8">
            <v>0</v>
          </cell>
          <cell r="AE8" t="str">
            <v xml:space="preserve">Para el mes de Abril, según cifras generadas por la Federación Nacional de Avicultores - FENAVI, la producción generada en huevos y carne fue de 63,900 y 121,570 toneladas respectivamente. </v>
          </cell>
          <cell r="AF8">
            <v>42490.208333333299</v>
          </cell>
          <cell r="AG8">
            <v>42496.447303205998</v>
          </cell>
          <cell r="AH8" t="str">
            <v>Luis Humberto Guzman Vergara</v>
          </cell>
          <cell r="AI8" t="str">
            <v>luis.guzman@minagricultura.gov.co</v>
          </cell>
          <cell r="AJ8">
            <v>60</v>
          </cell>
          <cell r="AK8">
            <v>0</v>
          </cell>
          <cell r="AL8">
            <v>0</v>
          </cell>
        </row>
        <row r="9">
          <cell r="A9">
            <v>4485</v>
          </cell>
          <cell r="B9" t="str">
            <v>Todos por un Nuevo País</v>
          </cell>
          <cell r="C9" t="str">
            <v>Competitividad e infraestructura estratégica</v>
          </cell>
          <cell r="D9" t="str">
            <v>Incrementar la productividad de las empresas colombianas a partir de la sofisticación y diversificación del aparato productivo.</v>
          </cell>
          <cell r="E9" t="str">
            <v>Agropecuario</v>
          </cell>
          <cell r="F9" t="str">
            <v>MINAGRICULTURA</v>
          </cell>
          <cell r="G9" t="str">
            <v>Fomento a las cadenas productivas y la comercialización del sector rural</v>
          </cell>
          <cell r="H9">
            <v>4485</v>
          </cell>
          <cell r="I9" t="str">
            <v>Toneladas de producción de pesca y acuicultura</v>
          </cell>
          <cell r="J9" t="str">
            <v>Resultado</v>
          </cell>
          <cell r="K9" t="str">
            <v>Sectorial</v>
          </cell>
          <cell r="L9" t="str">
            <v>SI</v>
          </cell>
          <cell r="M9" t="str">
            <v>NO</v>
          </cell>
          <cell r="N9" t="str">
            <v>NO</v>
          </cell>
          <cell r="O9" t="str">
            <v>SI</v>
          </cell>
          <cell r="P9" t="str">
            <v>Toneladas</v>
          </cell>
          <cell r="Q9" t="str">
            <v>Semestral</v>
          </cell>
          <cell r="R9" t="str">
            <v>Capacidad</v>
          </cell>
          <cell r="S9">
            <v>134272</v>
          </cell>
          <cell r="T9">
            <v>139619</v>
          </cell>
          <cell r="U9">
            <v>144965</v>
          </cell>
          <cell r="V9">
            <v>150312</v>
          </cell>
          <cell r="W9">
            <v>155658</v>
          </cell>
          <cell r="X9">
            <v>155658</v>
          </cell>
          <cell r="Y9">
            <v>0</v>
          </cell>
          <cell r="Z9">
            <v>0</v>
          </cell>
          <cell r="AA9">
            <v>0</v>
          </cell>
          <cell r="AB9">
            <v>0</v>
          </cell>
          <cell r="AC9">
            <v>0</v>
          </cell>
          <cell r="AD9">
            <v>0</v>
          </cell>
          <cell r="AE9" t="str">
            <v>Debido a que el fenómeno del Niño ha tenido un gran impacto en las reservas hídricas de nuestro país, los piscicultores se han abstenido de sembrar grandes densidades en especies como Tilapia y Trucha, como estrategia para mitigar perdidas y/o mortalidade</v>
          </cell>
          <cell r="AF9">
            <v>42490.208333333299</v>
          </cell>
          <cell r="AG9">
            <v>42496.591698067103</v>
          </cell>
          <cell r="AH9" t="str">
            <v>Luis Humberto Guzman Vergara</v>
          </cell>
          <cell r="AI9" t="str">
            <v>luis.guzman@minagricultura.gov.co</v>
          </cell>
          <cell r="AJ9">
            <v>30</v>
          </cell>
          <cell r="AK9">
            <v>0</v>
          </cell>
          <cell r="AL9">
            <v>0</v>
          </cell>
        </row>
        <row r="10">
          <cell r="A10">
            <v>5152</v>
          </cell>
          <cell r="B10" t="str">
            <v>Todos por un Nuevo País</v>
          </cell>
          <cell r="C10" t="str">
            <v>Competitividad e infraestructura estratégica</v>
          </cell>
          <cell r="D10" t="str">
            <v>Incrementar la productividad de las empresas colombianas a partir de la sofisticación y diversificación del aparato productivo.</v>
          </cell>
          <cell r="E10" t="str">
            <v>Agropecuario</v>
          </cell>
          <cell r="F10" t="str">
            <v>MINAGRICULTURA</v>
          </cell>
          <cell r="G10" t="str">
            <v>Fomento a las cadenas productivas y la comercialización del sector rural</v>
          </cell>
          <cell r="H10">
            <v>5152</v>
          </cell>
          <cell r="I10" t="str">
            <v>Crecimiento del PIB agropecuario</v>
          </cell>
          <cell r="J10" t="str">
            <v>Resultado</v>
          </cell>
          <cell r="K10" t="str">
            <v>Sectorial</v>
          </cell>
          <cell r="L10" t="str">
            <v>NO</v>
          </cell>
          <cell r="M10" t="str">
            <v>NO</v>
          </cell>
          <cell r="N10" t="str">
            <v>NO</v>
          </cell>
          <cell r="O10" t="str">
            <v>SI</v>
          </cell>
          <cell r="P10" t="str">
            <v>Porcentaje</v>
          </cell>
          <cell r="Q10" t="str">
            <v>Trimestral</v>
          </cell>
          <cell r="R10" t="str">
            <v>Flujo</v>
          </cell>
          <cell r="S10">
            <v>2.2999999999999998</v>
          </cell>
          <cell r="T10">
            <v>3.7</v>
          </cell>
          <cell r="U10">
            <v>4.3</v>
          </cell>
          <cell r="V10">
            <v>4.3</v>
          </cell>
          <cell r="W10">
            <v>4.4000000000000004</v>
          </cell>
          <cell r="X10">
            <v>4.2</v>
          </cell>
          <cell r="Y10">
            <v>0</v>
          </cell>
          <cell r="Z10">
            <v>0</v>
          </cell>
          <cell r="AA10">
            <v>0</v>
          </cell>
          <cell r="AB10">
            <v>0</v>
          </cell>
          <cell r="AC10">
            <v>0</v>
          </cell>
          <cell r="AD10">
            <v>0</v>
          </cell>
          <cell r="AE10" t="str">
            <v>Los principales cultivos agrícolas con información mensual, que más incidieron durante el primer trimestre del año en el comportamiento del PIB del Sector Agropecuario, Silvícola y Pesquero durante el mes de enero/16 con respecto al mismo mes del año ante</v>
          </cell>
          <cell r="AF10">
            <v>42490.208333333299</v>
          </cell>
          <cell r="AG10">
            <v>42493.607622569398</v>
          </cell>
          <cell r="AH10" t="str">
            <v>Samuel Zambrano Canizales</v>
          </cell>
          <cell r="AI10" t="str">
            <v>samuel.zambrano@minagricultura.gov.co</v>
          </cell>
          <cell r="AJ10">
            <v>90</v>
          </cell>
          <cell r="AK10">
            <v>0</v>
          </cell>
          <cell r="AL10">
            <v>0</v>
          </cell>
        </row>
        <row r="11">
          <cell r="A11">
            <v>5153</v>
          </cell>
          <cell r="B11" t="str">
            <v>Todos por un Nuevo País</v>
          </cell>
          <cell r="C11" t="str">
            <v>Competitividad e infraestructura estratégica</v>
          </cell>
          <cell r="D11" t="str">
            <v>Incrementar la productividad de las empresas colombianas a partir de la sofisticación y diversificación del aparato productivo.</v>
          </cell>
          <cell r="E11" t="str">
            <v>Agropecuario</v>
          </cell>
          <cell r="F11" t="str">
            <v>MINAGRICULTURA</v>
          </cell>
          <cell r="G11" t="str">
            <v>Fomento a las cadenas productivas y la comercialización del sector rural</v>
          </cell>
          <cell r="H11">
            <v>5153</v>
          </cell>
          <cell r="I11" t="str">
            <v>Exportaciones agropecuarias (USD$ millones)</v>
          </cell>
          <cell r="J11" t="str">
            <v>Resultado</v>
          </cell>
          <cell r="K11" t="str">
            <v>Sectorial</v>
          </cell>
          <cell r="L11" t="str">
            <v>NO</v>
          </cell>
          <cell r="M11" t="str">
            <v>NO</v>
          </cell>
          <cell r="N11" t="str">
            <v>NO</v>
          </cell>
          <cell r="O11" t="str">
            <v>SI</v>
          </cell>
          <cell r="P11" t="str">
            <v>Millones de dólares</v>
          </cell>
          <cell r="Q11" t="str">
            <v>Anual</v>
          </cell>
          <cell r="R11" t="str">
            <v>Capacidad</v>
          </cell>
          <cell r="S11">
            <v>7892</v>
          </cell>
          <cell r="T11">
            <v>8049.5829999999996</v>
          </cell>
          <cell r="U11">
            <v>8210.5750000000007</v>
          </cell>
          <cell r="V11">
            <v>8374.7860000000001</v>
          </cell>
          <cell r="W11">
            <v>8542.2819999999992</v>
          </cell>
          <cell r="X11">
            <v>8542.2819999999992</v>
          </cell>
          <cell r="Y11">
            <v>0</v>
          </cell>
          <cell r="Z11">
            <v>0</v>
          </cell>
          <cell r="AA11">
            <v>0</v>
          </cell>
          <cell r="AB11">
            <v>0</v>
          </cell>
          <cell r="AC11">
            <v>0</v>
          </cell>
          <cell r="AD11">
            <v>0</v>
          </cell>
          <cell r="AE11" t="str">
            <v>En los tres primeros meses de 2016 el sector agropecuario y agroindustrial ha exportado USD 1.873 millones, -12% menos que las ventas externas ocasionadas en igual periodo de 2015, las cuales se situaron por USD 1.656 millones. Esta caída en las exportaci</v>
          </cell>
          <cell r="AF11">
            <v>42460.208333333299</v>
          </cell>
          <cell r="AG11">
            <v>42500.405897256896</v>
          </cell>
          <cell r="AH11" t="str">
            <v>Jose Dario Jaramillo Moreno</v>
          </cell>
          <cell r="AI11" t="str">
            <v>dario.jaramillo@minagricultura.gov.co</v>
          </cell>
          <cell r="AJ11">
            <v>60</v>
          </cell>
          <cell r="AK11">
            <v>0</v>
          </cell>
          <cell r="AL11">
            <v>0</v>
          </cell>
        </row>
        <row r="12">
          <cell r="A12">
            <v>5155</v>
          </cell>
          <cell r="B12" t="str">
            <v>Todos por un Nuevo País</v>
          </cell>
          <cell r="C12" t="str">
            <v>Competitividad e infraestructura estratégica</v>
          </cell>
          <cell r="D12" t="str">
            <v>Incrementar la productividad de las empresas colombianas a partir de la sofisticación y diversificación del aparato productivo.</v>
          </cell>
          <cell r="E12" t="str">
            <v>Agropecuario</v>
          </cell>
          <cell r="F12" t="str">
            <v>MINAGRICULTURA</v>
          </cell>
          <cell r="G12" t="str">
            <v>Fomento a las cadenas productivas y la comercialización del sector rural</v>
          </cell>
          <cell r="H12">
            <v>5155</v>
          </cell>
          <cell r="I12" t="str">
            <v>Hectáreas con distrito de riego construido o rehabilitado</v>
          </cell>
          <cell r="J12" t="str">
            <v>Producto</v>
          </cell>
          <cell r="K12" t="str">
            <v>Sectorial</v>
          </cell>
          <cell r="L12" t="str">
            <v>NO</v>
          </cell>
          <cell r="M12" t="str">
            <v>SI</v>
          </cell>
          <cell r="N12" t="str">
            <v>NO</v>
          </cell>
          <cell r="O12" t="str">
            <v>SI</v>
          </cell>
          <cell r="P12" t="str">
            <v>Hectáreas</v>
          </cell>
          <cell r="Q12" t="str">
            <v>Anual</v>
          </cell>
          <cell r="R12" t="str">
            <v>Acumulado</v>
          </cell>
          <cell r="S12">
            <v>10950</v>
          </cell>
          <cell r="T12">
            <v>15000</v>
          </cell>
          <cell r="U12">
            <v>21000</v>
          </cell>
          <cell r="V12">
            <v>25670</v>
          </cell>
          <cell r="W12">
            <v>41000</v>
          </cell>
          <cell r="X12">
            <v>102670</v>
          </cell>
          <cell r="Y12">
            <v>0</v>
          </cell>
          <cell r="Z12">
            <v>0</v>
          </cell>
          <cell r="AA12">
            <v>0</v>
          </cell>
          <cell r="AB12">
            <v>0</v>
          </cell>
          <cell r="AC12">
            <v>0</v>
          </cell>
          <cell r="AD12">
            <v>0</v>
          </cell>
          <cell r="AE12">
            <v>0</v>
          </cell>
          <cell r="AF12">
            <v>0</v>
          </cell>
          <cell r="AG12">
            <v>0</v>
          </cell>
          <cell r="AH12" t="str">
            <v>Giovanni Alberto Rocha Mahecha</v>
          </cell>
          <cell r="AI12" t="str">
            <v>grocha@incoder.gov.co</v>
          </cell>
          <cell r="AJ12">
            <v>5</v>
          </cell>
          <cell r="AK12">
            <v>0</v>
          </cell>
          <cell r="AL12">
            <v>0</v>
          </cell>
        </row>
        <row r="13">
          <cell r="A13">
            <v>5156</v>
          </cell>
          <cell r="B13" t="str">
            <v>Todos por un Nuevo País</v>
          </cell>
          <cell r="C13" t="str">
            <v>Competitividad e infraestructura estratégica</v>
          </cell>
          <cell r="D13" t="str">
            <v>Incrementar la productividad de las empresas colombianas a partir de la sofisticación y diversificación del aparato productivo.</v>
          </cell>
          <cell r="E13" t="str">
            <v>Agropecuario</v>
          </cell>
          <cell r="F13" t="str">
            <v>MINAGRICULTURA</v>
          </cell>
          <cell r="G13" t="str">
            <v>Fomento a las cadenas productivas y la comercialización del sector rural</v>
          </cell>
          <cell r="H13">
            <v>5156</v>
          </cell>
          <cell r="I13" t="str">
            <v>Hectáreas con estudios y diseño de distritos de riego</v>
          </cell>
          <cell r="J13" t="str">
            <v>Producto</v>
          </cell>
          <cell r="K13" t="str">
            <v>Sectorial</v>
          </cell>
          <cell r="L13" t="str">
            <v>NO</v>
          </cell>
          <cell r="M13" t="str">
            <v>SI</v>
          </cell>
          <cell r="N13" t="str">
            <v>NO</v>
          </cell>
          <cell r="O13" t="str">
            <v>SI</v>
          </cell>
          <cell r="P13" t="str">
            <v>Hectáreas</v>
          </cell>
          <cell r="Q13" t="str">
            <v>Anual</v>
          </cell>
          <cell r="R13" t="str">
            <v>Acumulado</v>
          </cell>
          <cell r="S13">
            <v>75500</v>
          </cell>
          <cell r="T13">
            <v>1000</v>
          </cell>
          <cell r="U13">
            <v>4253</v>
          </cell>
          <cell r="V13">
            <v>6038</v>
          </cell>
          <cell r="W13">
            <v>6039</v>
          </cell>
          <cell r="X13">
            <v>17330</v>
          </cell>
          <cell r="Y13">
            <v>0</v>
          </cell>
          <cell r="Z13">
            <v>0</v>
          </cell>
          <cell r="AA13">
            <v>0</v>
          </cell>
          <cell r="AB13">
            <v>0</v>
          </cell>
          <cell r="AC13">
            <v>0</v>
          </cell>
          <cell r="AD13">
            <v>0</v>
          </cell>
          <cell r="AE13">
            <v>0</v>
          </cell>
          <cell r="AF13">
            <v>0</v>
          </cell>
          <cell r="AG13">
            <v>0</v>
          </cell>
          <cell r="AH13" t="str">
            <v>Giovanni Alberto Rocha Mahecha</v>
          </cell>
          <cell r="AI13" t="str">
            <v>grocha@incoder.gov.co</v>
          </cell>
          <cell r="AJ13">
            <v>5</v>
          </cell>
          <cell r="AK13">
            <v>0</v>
          </cell>
          <cell r="AL13">
            <v>0</v>
          </cell>
        </row>
        <row r="14">
          <cell r="A14">
            <v>5221</v>
          </cell>
          <cell r="B14" t="str">
            <v>Todos por un Nuevo País</v>
          </cell>
          <cell r="C14" t="str">
            <v>Competitividad e infraestructura estratégica</v>
          </cell>
          <cell r="D14" t="str">
            <v>Incrementar la productividad de las empresas colombianas a partir de la sofisticación y diversificación del aparato productivo.</v>
          </cell>
          <cell r="E14" t="str">
            <v>Agropecuario</v>
          </cell>
          <cell r="F14" t="str">
            <v>MINAGRICULTURA</v>
          </cell>
          <cell r="G14" t="str">
            <v>Fomento a las cadenas productivas y la comercialización del sector rural</v>
          </cell>
          <cell r="H14">
            <v>5221</v>
          </cell>
          <cell r="I14" t="str">
            <v>Toneladas de  carne de cerdo producidas</v>
          </cell>
          <cell r="J14" t="str">
            <v>Resultado</v>
          </cell>
          <cell r="K14" t="str">
            <v>Sectorial</v>
          </cell>
          <cell r="L14" t="str">
            <v>SI</v>
          </cell>
          <cell r="M14" t="str">
            <v>SI</v>
          </cell>
          <cell r="N14" t="str">
            <v>NO</v>
          </cell>
          <cell r="O14" t="str">
            <v>SI</v>
          </cell>
          <cell r="P14" t="str">
            <v>Toneladas</v>
          </cell>
          <cell r="Q14" t="str">
            <v>Anual</v>
          </cell>
          <cell r="R14" t="str">
            <v>Acumulado</v>
          </cell>
          <cell r="S14">
            <v>277000</v>
          </cell>
          <cell r="T14">
            <v>290850</v>
          </cell>
          <cell r="U14">
            <v>305393</v>
          </cell>
          <cell r="V14">
            <v>320662</v>
          </cell>
          <cell r="W14">
            <v>336695</v>
          </cell>
          <cell r="X14">
            <v>1253600</v>
          </cell>
          <cell r="Y14">
            <v>0</v>
          </cell>
          <cell r="Z14">
            <v>0</v>
          </cell>
          <cell r="AA14">
            <v>0</v>
          </cell>
          <cell r="AB14">
            <v>0</v>
          </cell>
          <cell r="AC14">
            <v>0</v>
          </cell>
          <cell r="AD14">
            <v>0</v>
          </cell>
          <cell r="AE14" t="str">
            <v>En el contexto del Acuerdo de cooperación con Dinamarca se firmó el MOU y se define una versión final borrador de proyecto por acuerdo entre las partes (Autoridades danesas, ICA, INVIMA, Asoporcicultores-FNP y Cadena Cárnica Porcina). En relación con el t</v>
          </cell>
          <cell r="AF14">
            <v>42490.208333333299</v>
          </cell>
          <cell r="AG14">
            <v>42493.585290543997</v>
          </cell>
          <cell r="AH14" t="str">
            <v>Luis Humberto Guzman Vergara</v>
          </cell>
          <cell r="AI14" t="str">
            <v>luis.guzman@minagricultura.gov.co</v>
          </cell>
          <cell r="AJ14">
            <v>60</v>
          </cell>
          <cell r="AK14">
            <v>0</v>
          </cell>
          <cell r="AL14">
            <v>0</v>
          </cell>
        </row>
        <row r="15">
          <cell r="A15">
            <v>4486</v>
          </cell>
          <cell r="B15" t="str">
            <v>Todos por un Nuevo País</v>
          </cell>
          <cell r="C15" t="str">
            <v>Competitividad e infraestructura estratégica</v>
          </cell>
          <cell r="D15" t="str">
            <v>Incrementar la productividad de las empresas colombianas a partir de la sofisticación y diversificación del aparato productivo.</v>
          </cell>
          <cell r="E15" t="str">
            <v>Agropecuario</v>
          </cell>
          <cell r="F15" t="str">
            <v>MINAGRICULTURA</v>
          </cell>
          <cell r="G15" t="str">
            <v>Fomento a las cadenas productivas y la comercialización del sector rural</v>
          </cell>
          <cell r="H15">
            <v>4486</v>
          </cell>
          <cell r="I15" t="str">
            <v>Productores rurales beneficiados con asistencia técnica integral</v>
          </cell>
          <cell r="J15" t="str">
            <v>Producto</v>
          </cell>
          <cell r="K15" t="str">
            <v>Sectorial</v>
          </cell>
          <cell r="L15" t="str">
            <v>SI</v>
          </cell>
          <cell r="M15" t="str">
            <v>SI</v>
          </cell>
          <cell r="N15" t="str">
            <v>NO</v>
          </cell>
          <cell r="O15" t="str">
            <v>SI</v>
          </cell>
          <cell r="P15" t="str">
            <v>Productores rurales</v>
          </cell>
          <cell r="Q15" t="str">
            <v>Semestral</v>
          </cell>
          <cell r="R15" t="str">
            <v>Acumulado</v>
          </cell>
          <cell r="S15">
            <v>614300</v>
          </cell>
          <cell r="T15">
            <v>290169</v>
          </cell>
          <cell r="U15">
            <v>574811</v>
          </cell>
          <cell r="V15">
            <v>854005</v>
          </cell>
          <cell r="W15">
            <v>1170000</v>
          </cell>
          <cell r="X15">
            <v>1170000</v>
          </cell>
          <cell r="Y15">
            <v>0</v>
          </cell>
          <cell r="Z15">
            <v>0</v>
          </cell>
          <cell r="AA15">
            <v>0</v>
          </cell>
          <cell r="AB15">
            <v>0</v>
          </cell>
          <cell r="AC15">
            <v>0</v>
          </cell>
          <cell r="AD15">
            <v>0</v>
          </cell>
          <cell r="AE15" t="str">
            <v xml:space="preserve">Se reporta el cierre de la convocatoria de Asistencia Técnica Gremial, se recibieron los proyectos y se encuentran en fase de evaluación de acuerdo con los términos de referencia. </v>
          </cell>
          <cell r="AF15">
            <v>42490.208333333299</v>
          </cell>
          <cell r="AG15">
            <v>42495.614415705997</v>
          </cell>
          <cell r="AH15" t="str">
            <v>Claudia Jimena Cuervo Cardona</v>
          </cell>
          <cell r="AI15" t="str">
            <v>claudia.cuervo@minagricultura.gov.co</v>
          </cell>
          <cell r="AJ15">
            <v>15</v>
          </cell>
          <cell r="AK15">
            <v>0</v>
          </cell>
          <cell r="AL15">
            <v>0</v>
          </cell>
        </row>
        <row r="16">
          <cell r="A16">
            <v>4487</v>
          </cell>
          <cell r="B16" t="str">
            <v>Todos por un Nuevo País</v>
          </cell>
          <cell r="C16" t="str">
            <v>Competitividad e infraestructura estratégica</v>
          </cell>
          <cell r="D16" t="str">
            <v>Incrementar la productividad de las empresas colombianas a partir de la sofisticación y diversificación del aparato productivo.</v>
          </cell>
          <cell r="E16" t="str">
            <v>Agropecuario</v>
          </cell>
          <cell r="F16" t="str">
            <v>MINAGRICULTURA</v>
          </cell>
          <cell r="G16" t="str">
            <v>Fomento a las cadenas productivas y la comercialización del sector rural</v>
          </cell>
          <cell r="H16">
            <v>4487</v>
          </cell>
          <cell r="I16" t="str">
            <v>Modelos productivos definidos por sistema y región</v>
          </cell>
          <cell r="J16" t="str">
            <v>Producto</v>
          </cell>
          <cell r="K16" t="str">
            <v>Sectorial</v>
          </cell>
          <cell r="L16" t="str">
            <v>SI</v>
          </cell>
          <cell r="M16" t="str">
            <v>NO</v>
          </cell>
          <cell r="N16" t="str">
            <v>NO</v>
          </cell>
          <cell r="O16" t="str">
            <v>SI</v>
          </cell>
          <cell r="P16" t="str">
            <v>Modelos productivos</v>
          </cell>
          <cell r="Q16" t="str">
            <v>Anual</v>
          </cell>
          <cell r="R16" t="str">
            <v>Acumulado</v>
          </cell>
          <cell r="S16">
            <v>17</v>
          </cell>
          <cell r="T16">
            <v>5</v>
          </cell>
          <cell r="U16">
            <v>5</v>
          </cell>
          <cell r="V16">
            <v>5</v>
          </cell>
          <cell r="W16">
            <v>5</v>
          </cell>
          <cell r="X16">
            <v>20</v>
          </cell>
          <cell r="Y16">
            <v>0</v>
          </cell>
          <cell r="Z16">
            <v>0</v>
          </cell>
          <cell r="AA16">
            <v>0</v>
          </cell>
          <cell r="AB16">
            <v>0</v>
          </cell>
          <cell r="AC16">
            <v>0</v>
          </cell>
          <cell r="AD16">
            <v>0</v>
          </cell>
          <cell r="AE16" t="str">
            <v>Corpoica reporta avances en 2 (dos) Modelos Productivos así: Modelo productivo para el cultivo de papa parda pastusa para el Altiplano Cundiboyacense, y Modelo Productivo para el cultivo de papa parda tuquerreña para el Altiplano Cundiboyacense Cundiboyac</v>
          </cell>
          <cell r="AF16">
            <v>42490.208333333299</v>
          </cell>
          <cell r="AG16">
            <v>42495.340124456001</v>
          </cell>
          <cell r="AH16" t="str">
            <v>Claudia Jimena Cuervo Cardona</v>
          </cell>
          <cell r="AI16" t="str">
            <v>claudia.cuervo@minagricultura.gov.co</v>
          </cell>
          <cell r="AJ16">
            <v>15</v>
          </cell>
          <cell r="AK16">
            <v>0</v>
          </cell>
          <cell r="AL16">
            <v>0</v>
          </cell>
        </row>
        <row r="17">
          <cell r="A17">
            <v>4488</v>
          </cell>
          <cell r="B17" t="str">
            <v>Todos por un Nuevo País</v>
          </cell>
          <cell r="C17" t="str">
            <v>Competitividad e infraestructura estratégica</v>
          </cell>
          <cell r="D17" t="str">
            <v>Incrementar la productividad de las empresas colombianas a partir de la sofisticación y diversificación del aparato productivo.</v>
          </cell>
          <cell r="E17" t="str">
            <v>Agropecuario</v>
          </cell>
          <cell r="F17" t="str">
            <v>MINAGRICULTURA</v>
          </cell>
          <cell r="G17" t="str">
            <v>Fomento a las cadenas productivas y la comercialización del sector rural</v>
          </cell>
          <cell r="H17">
            <v>4488</v>
          </cell>
          <cell r="I17" t="str">
            <v>Hectáreas adecuadas con manejo eficiente del recurso hídrico para fines agropecuarios</v>
          </cell>
          <cell r="J17" t="str">
            <v>Producto</v>
          </cell>
          <cell r="K17" t="str">
            <v>Sectorial</v>
          </cell>
          <cell r="L17" t="str">
            <v>SI</v>
          </cell>
          <cell r="M17" t="str">
            <v>SI</v>
          </cell>
          <cell r="N17" t="str">
            <v>NO</v>
          </cell>
          <cell r="O17" t="str">
            <v>SI</v>
          </cell>
          <cell r="P17" t="str">
            <v>Hectáreas</v>
          </cell>
          <cell r="Q17" t="str">
            <v>Semestral</v>
          </cell>
          <cell r="R17" t="str">
            <v>Flujo</v>
          </cell>
          <cell r="S17">
            <v>86450</v>
          </cell>
          <cell r="T17">
            <v>16000</v>
          </cell>
          <cell r="U17">
            <v>41253</v>
          </cell>
          <cell r="V17">
            <v>66453</v>
          </cell>
          <cell r="W17">
            <v>120000</v>
          </cell>
          <cell r="X17">
            <v>120000</v>
          </cell>
          <cell r="Y17">
            <v>0</v>
          </cell>
          <cell r="Z17">
            <v>0</v>
          </cell>
          <cell r="AA17">
            <v>0</v>
          </cell>
          <cell r="AB17">
            <v>0</v>
          </cell>
          <cell r="AC17">
            <v>0</v>
          </cell>
          <cell r="AD17">
            <v>0</v>
          </cell>
          <cell r="AE17">
            <v>0</v>
          </cell>
          <cell r="AF17">
            <v>0</v>
          </cell>
          <cell r="AG17">
            <v>0</v>
          </cell>
          <cell r="AH17" t="str">
            <v>Giovanni Alberto Rocha Mahecha</v>
          </cell>
          <cell r="AI17" t="str">
            <v>grocha@incoder.gov.co</v>
          </cell>
          <cell r="AJ17">
            <v>5</v>
          </cell>
          <cell r="AK17">
            <v>0</v>
          </cell>
          <cell r="AL17">
            <v>0</v>
          </cell>
        </row>
        <row r="18">
          <cell r="A18">
            <v>4489</v>
          </cell>
          <cell r="B18" t="str">
            <v>Todos por un Nuevo País</v>
          </cell>
          <cell r="C18" t="str">
            <v>Competitividad e infraestructura estratégica</v>
          </cell>
          <cell r="D18" t="str">
            <v>Incrementar la productividad de las empresas colombianas a partir de la sofisticación y diversificación del aparato productivo.</v>
          </cell>
          <cell r="E18" t="str">
            <v>Agropecuario</v>
          </cell>
          <cell r="F18" t="str">
            <v>MINAGRICULTURA</v>
          </cell>
          <cell r="G18" t="str">
            <v>Fomento a las cadenas productivas y la comercialización del sector rural</v>
          </cell>
          <cell r="H18">
            <v>4489</v>
          </cell>
          <cell r="I18" t="str">
            <v>Hectáreas con seguro agropecuario</v>
          </cell>
          <cell r="J18" t="str">
            <v>Producto</v>
          </cell>
          <cell r="K18" t="str">
            <v>Sectorial</v>
          </cell>
          <cell r="L18" t="str">
            <v>SI</v>
          </cell>
          <cell r="M18" t="str">
            <v>NO</v>
          </cell>
          <cell r="N18" t="str">
            <v>NO</v>
          </cell>
          <cell r="O18" t="str">
            <v>SI</v>
          </cell>
          <cell r="P18" t="str">
            <v>Hectáreas</v>
          </cell>
          <cell r="Q18" t="str">
            <v>Anual</v>
          </cell>
          <cell r="R18" t="str">
            <v>Flujo</v>
          </cell>
          <cell r="S18">
            <v>129099</v>
          </cell>
          <cell r="T18">
            <v>106290</v>
          </cell>
          <cell r="U18">
            <v>133922</v>
          </cell>
          <cell r="V18">
            <v>165541</v>
          </cell>
          <cell r="W18">
            <v>201149</v>
          </cell>
          <cell r="X18">
            <v>201149</v>
          </cell>
          <cell r="Y18">
            <v>0</v>
          </cell>
          <cell r="Z18">
            <v>0</v>
          </cell>
          <cell r="AA18">
            <v>0</v>
          </cell>
          <cell r="AB18">
            <v>0</v>
          </cell>
          <cell r="AC18">
            <v>0</v>
          </cell>
          <cell r="AD18">
            <v>0</v>
          </cell>
          <cell r="AE18" t="str">
            <v xml:space="preserve">En el mes de marzo de 2016, se expidieron 126 pólizas para asegurar 6.322 hectáreas por valor de $47.248 millones.En lo corrido de estos tres meses, se han emitido 2.114 pólizas para asegurar 25.243 hectáreas por valor de $130.869 millones. </v>
          </cell>
          <cell r="AF18">
            <v>42460.208333333299</v>
          </cell>
          <cell r="AG18">
            <v>42500.717857870397</v>
          </cell>
          <cell r="AH18" t="str">
            <v>Efraín Rosas</v>
          </cell>
          <cell r="AI18" t="str">
            <v>efrain.rosas@minagricultura.gov.co</v>
          </cell>
          <cell r="AJ18">
            <v>12</v>
          </cell>
          <cell r="AK18">
            <v>0</v>
          </cell>
          <cell r="AL18">
            <v>0</v>
          </cell>
        </row>
        <row r="19">
          <cell r="A19">
            <v>4490</v>
          </cell>
          <cell r="B19" t="str">
            <v>Todos por un Nuevo País</v>
          </cell>
          <cell r="C19" t="str">
            <v>Competitividad e infraestructura estratégica</v>
          </cell>
          <cell r="D19" t="str">
            <v>Incrementar la productividad de las empresas colombianas a partir de la sofisticación y diversificación del aparato productivo.</v>
          </cell>
          <cell r="E19" t="str">
            <v>Agropecuario</v>
          </cell>
          <cell r="F19" t="str">
            <v>MINAGRICULTURA</v>
          </cell>
          <cell r="G19" t="str">
            <v>Fomento a las cadenas productivas y la comercialización del sector rural</v>
          </cell>
          <cell r="H19">
            <v>4490</v>
          </cell>
          <cell r="I19" t="str">
            <v>Operaciones de crédito en condiciones Finagro para la población rural y rural disperso</v>
          </cell>
          <cell r="J19" t="str">
            <v>Producto</v>
          </cell>
          <cell r="K19" t="str">
            <v>Sectorial</v>
          </cell>
          <cell r="L19" t="str">
            <v>SI</v>
          </cell>
          <cell r="M19" t="str">
            <v>SI</v>
          </cell>
          <cell r="N19" t="str">
            <v>NO</v>
          </cell>
          <cell r="O19" t="str">
            <v>SI</v>
          </cell>
          <cell r="P19" t="str">
            <v>Operaciones de crédito</v>
          </cell>
          <cell r="Q19" t="str">
            <v>Trimestral</v>
          </cell>
          <cell r="R19" t="str">
            <v>Flujo</v>
          </cell>
          <cell r="S19">
            <v>148530</v>
          </cell>
          <cell r="T19">
            <v>161275</v>
          </cell>
          <cell r="U19">
            <v>175114</v>
          </cell>
          <cell r="V19">
            <v>190141</v>
          </cell>
          <cell r="W19">
            <v>206457</v>
          </cell>
          <cell r="X19">
            <v>206457</v>
          </cell>
          <cell r="Y19">
            <v>25217</v>
          </cell>
          <cell r="Z19">
            <v>14.4</v>
          </cell>
          <cell r="AA19">
            <v>237782</v>
          </cell>
          <cell r="AB19">
            <v>100</v>
          </cell>
          <cell r="AC19">
            <v>42460.208333333299</v>
          </cell>
          <cell r="AD19">
            <v>42500.693844016198</v>
          </cell>
          <cell r="AE19" t="str">
            <v>En marzo de 2016 se colocaron 9.286 operaciones de crédito en condiciones Finagro por valor de $149.673 millones, para los municipios en categoría rural y rural disperso.En lo corrido del año, se han realizado 25.217 operaciones por valor de $393.277 mill</v>
          </cell>
          <cell r="AF19">
            <v>42460.208333333299</v>
          </cell>
          <cell r="AG19">
            <v>42500.693843865702</v>
          </cell>
          <cell r="AH19" t="str">
            <v>Efraín Rosas</v>
          </cell>
          <cell r="AI19" t="str">
            <v>efrain.rosas@minagricultura.gov.co</v>
          </cell>
          <cell r="AJ19">
            <v>12</v>
          </cell>
          <cell r="AK19">
            <v>42551.208333333299</v>
          </cell>
          <cell r="AL19">
            <v>-55</v>
          </cell>
        </row>
        <row r="20">
          <cell r="A20">
            <v>5151</v>
          </cell>
          <cell r="B20" t="str">
            <v>Todos por un Nuevo País</v>
          </cell>
          <cell r="C20" t="str">
            <v>Competitividad e infraestructura estratégica</v>
          </cell>
          <cell r="D20" t="str">
            <v>Incrementar la productividad de las empresas colombianas a partir de la sofisticación y diversificación del aparato productivo.</v>
          </cell>
          <cell r="E20" t="str">
            <v>Agropecuario</v>
          </cell>
          <cell r="F20" t="str">
            <v>MINAGRICULTURA</v>
          </cell>
          <cell r="G20" t="str">
            <v>Fomento a las cadenas productivas y la comercialización del sector rural</v>
          </cell>
          <cell r="H20">
            <v>5151</v>
          </cell>
          <cell r="I20" t="str">
            <v>Hectáreas Nuevas Sembradas</v>
          </cell>
          <cell r="J20" t="str">
            <v>Producto</v>
          </cell>
          <cell r="K20" t="str">
            <v>Sectorial</v>
          </cell>
          <cell r="L20" t="str">
            <v>NO</v>
          </cell>
          <cell r="M20" t="str">
            <v>NO</v>
          </cell>
          <cell r="N20" t="str">
            <v>NO</v>
          </cell>
          <cell r="O20" t="str">
            <v>SI</v>
          </cell>
          <cell r="P20" t="str">
            <v>Hectáreas</v>
          </cell>
          <cell r="Q20" t="str">
            <v>Anual</v>
          </cell>
          <cell r="R20" t="str">
            <v>Capacidad</v>
          </cell>
          <cell r="S20">
            <v>5449733</v>
          </cell>
          <cell r="T20">
            <v>5657704.3430000003</v>
          </cell>
          <cell r="U20">
            <v>5871498.7949999999</v>
          </cell>
          <cell r="V20">
            <v>6132093.4249999998</v>
          </cell>
          <cell r="W20">
            <v>6449732.9189999998</v>
          </cell>
          <cell r="X20">
            <v>6449732.9189999998</v>
          </cell>
          <cell r="Y20">
            <v>0</v>
          </cell>
          <cell r="Z20">
            <v>0</v>
          </cell>
          <cell r="AA20">
            <v>0</v>
          </cell>
          <cell r="AB20">
            <v>0</v>
          </cell>
          <cell r="AC20">
            <v>0</v>
          </cell>
          <cell r="AD20">
            <v>0</v>
          </cell>
          <cell r="AE20" t="str">
            <v>Se cerró la convocatoria de Colombia Siembra y se están haciendo los análisis respectivos de acuerdo al registro que realizaron los productores rurales pequeños, medianos y grandes. Adicionalmente se regionalizó el presupuesto teniendo como soporte al doc</v>
          </cell>
          <cell r="AF20">
            <v>42490.208333333299</v>
          </cell>
          <cell r="AG20">
            <v>42501.4462138542</v>
          </cell>
          <cell r="AH20" t="str">
            <v>Samuel Zambrano Canizales</v>
          </cell>
          <cell r="AI20" t="str">
            <v>samuel.zambrano@minagricultura.gov.co</v>
          </cell>
          <cell r="AJ20">
            <v>90</v>
          </cell>
          <cell r="AK20">
            <v>0</v>
          </cell>
          <cell r="AL20">
            <v>0</v>
          </cell>
        </row>
        <row r="21">
          <cell r="A21">
            <v>5381</v>
          </cell>
          <cell r="B21" t="str">
            <v>Todos por un Nuevo País</v>
          </cell>
          <cell r="C21" t="str">
            <v>Competitividad e infraestructura estratégica</v>
          </cell>
          <cell r="D21" t="str">
            <v>Incrementar la productividad de las empresas colombianas a partir de la sofisticación y diversificación del aparato productivo.</v>
          </cell>
          <cell r="E21" t="str">
            <v>Comercio</v>
          </cell>
          <cell r="F21" t="str">
            <v>BANCOLDEX</v>
          </cell>
          <cell r="G21" t="str">
            <v>Fomento a la inversión extranjera directa</v>
          </cell>
          <cell r="H21">
            <v>5381</v>
          </cell>
          <cell r="I21" t="str">
            <v>Valor de las exportaciones adicionales generadas por las empresas beneficiadas por las intervenciones  del Programa de Excelencia Exportadora 3E</v>
          </cell>
          <cell r="J21" t="str">
            <v>Gestión</v>
          </cell>
          <cell r="K21" t="str">
            <v>Sectorial</v>
          </cell>
          <cell r="L21" t="str">
            <v>NO</v>
          </cell>
          <cell r="M21" t="str">
            <v>NO</v>
          </cell>
          <cell r="N21" t="str">
            <v>NO</v>
          </cell>
          <cell r="O21" t="str">
            <v>SI</v>
          </cell>
          <cell r="P21" t="str">
            <v>Millones de USD</v>
          </cell>
          <cell r="Q21" t="str">
            <v>Anual</v>
          </cell>
          <cell r="R21" t="str">
            <v>Acumulado</v>
          </cell>
          <cell r="S21">
            <v>165</v>
          </cell>
          <cell r="T21">
            <v>0</v>
          </cell>
          <cell r="U21">
            <v>200</v>
          </cell>
          <cell r="V21">
            <v>200</v>
          </cell>
          <cell r="W21">
            <v>350</v>
          </cell>
          <cell r="X21">
            <v>750</v>
          </cell>
          <cell r="Y21">
            <v>0</v>
          </cell>
          <cell r="Z21">
            <v>0</v>
          </cell>
          <cell r="AA21">
            <v>0</v>
          </cell>
          <cell r="AB21">
            <v>0</v>
          </cell>
          <cell r="AC21">
            <v>0</v>
          </cell>
          <cell r="AD21">
            <v>0</v>
          </cell>
          <cell r="AE21" t="str">
            <v>Hasta el día 30 de abril de 2.016 se han postulado 39 empresas, de las cuales, 29 de ellas han sido notificadas como “BENEFICIARIAS DEL PROGRAMA”. Ya se iniciaron intervenciones estratégicas, lideradas por el Consorcio 3E en 23 empresas. Estas intervencio</v>
          </cell>
          <cell r="AF21">
            <v>42490.208333333299</v>
          </cell>
          <cell r="AG21">
            <v>42495.616871956001</v>
          </cell>
          <cell r="AH21" t="str">
            <v>Efrén Orlando Cifuentes</v>
          </cell>
          <cell r="AI21" t="str">
            <v>formacion.empresarial@bancoldex.com</v>
          </cell>
          <cell r="AJ21">
            <v>90</v>
          </cell>
          <cell r="AK21">
            <v>0</v>
          </cell>
          <cell r="AL21">
            <v>0</v>
          </cell>
        </row>
        <row r="22">
          <cell r="A22">
            <v>5277</v>
          </cell>
          <cell r="B22" t="str">
            <v>Todos por un Nuevo País</v>
          </cell>
          <cell r="C22" t="str">
            <v>Competitividad e infraestructura estratégica</v>
          </cell>
          <cell r="D22" t="str">
            <v>Incrementar la productividad de las empresas colombianas a partir de la sofisticación y diversificación del aparato productivo.</v>
          </cell>
          <cell r="E22" t="str">
            <v>Comercio</v>
          </cell>
          <cell r="F22" t="str">
            <v>BANCOLDEX</v>
          </cell>
          <cell r="G22" t="str">
            <v>Fomento a la inversión extranjera directa</v>
          </cell>
          <cell r="H22">
            <v>5277</v>
          </cell>
          <cell r="I22" t="str">
            <v>Exportaciones en USD millones de las empresas beneficiarias del Programa 3 E.</v>
          </cell>
          <cell r="J22" t="str">
            <v>Producto</v>
          </cell>
          <cell r="K22" t="str">
            <v>Sectorial</v>
          </cell>
          <cell r="L22" t="str">
            <v>NO</v>
          </cell>
          <cell r="M22" t="str">
            <v>NO</v>
          </cell>
          <cell r="N22" t="str">
            <v>SI</v>
          </cell>
          <cell r="O22" t="str">
            <v>NO</v>
          </cell>
          <cell r="P22" t="str">
            <v>Millones de dólares</v>
          </cell>
          <cell r="Q22" t="str">
            <v>Anual</v>
          </cell>
          <cell r="R22" t="str">
            <v>Acumulado</v>
          </cell>
          <cell r="S22">
            <v>165</v>
          </cell>
          <cell r="T22">
            <v>0</v>
          </cell>
          <cell r="U22">
            <v>200</v>
          </cell>
          <cell r="V22">
            <v>200</v>
          </cell>
          <cell r="W22">
            <v>350</v>
          </cell>
          <cell r="X22">
            <v>750</v>
          </cell>
          <cell r="Y22">
            <v>0</v>
          </cell>
          <cell r="Z22">
            <v>0</v>
          </cell>
          <cell r="AA22">
            <v>0</v>
          </cell>
          <cell r="AB22">
            <v>0</v>
          </cell>
          <cell r="AC22">
            <v>0</v>
          </cell>
          <cell r="AD22">
            <v>0</v>
          </cell>
          <cell r="AE22" t="str">
            <v>-A la fecha (5 febrero de 2.016) se han postulado 26 empresas, de las cuales, 19 de ellas han sido calificadas como “BENEFICIARIAS DEL PROGRAMA”, 5 se encuentran en proceso de evaluación y 2 han sido notificadas como no elegibles. Para obtener más informa</v>
          </cell>
          <cell r="AF22">
            <v>42400.208333333299</v>
          </cell>
          <cell r="AG22">
            <v>42405.694642939801</v>
          </cell>
          <cell r="AH22" t="str">
            <v>Angela García</v>
          </cell>
          <cell r="AI22" t="str">
            <v>angela.garcia@bancoldex.com</v>
          </cell>
          <cell r="AJ22">
            <v>90</v>
          </cell>
          <cell r="AK22">
            <v>0</v>
          </cell>
          <cell r="AL22">
            <v>0</v>
          </cell>
        </row>
        <row r="23">
          <cell r="A23">
            <v>4382</v>
          </cell>
          <cell r="B23" t="str">
            <v>Todos por un Nuevo País</v>
          </cell>
          <cell r="C23" t="str">
            <v>Competitividad e infraestructura estratégica</v>
          </cell>
          <cell r="D23" t="str">
            <v>Incrementar la productividad de las empresas colombianas a partir de la sofisticación y diversificación del aparato productivo.</v>
          </cell>
          <cell r="E23" t="str">
            <v>Comercio</v>
          </cell>
          <cell r="F23" t="str">
            <v>BANCOLDEX</v>
          </cell>
          <cell r="G23" t="str">
            <v>Acceso al financiamiento</v>
          </cell>
          <cell r="H23">
            <v>4382</v>
          </cell>
          <cell r="I23" t="str">
            <v>Compromisos de inversión en fondos de capital de riesgo (COP$ millones)</v>
          </cell>
          <cell r="J23" t="str">
            <v>Resultado</v>
          </cell>
          <cell r="K23" t="str">
            <v>Sectorial</v>
          </cell>
          <cell r="L23" t="str">
            <v>SI</v>
          </cell>
          <cell r="M23" t="str">
            <v>NO</v>
          </cell>
          <cell r="N23" t="str">
            <v>NO</v>
          </cell>
          <cell r="O23" t="str">
            <v>SI</v>
          </cell>
          <cell r="P23" t="str">
            <v>Millones de COP</v>
          </cell>
          <cell r="Q23" t="str">
            <v>Anual</v>
          </cell>
          <cell r="R23" t="str">
            <v>Capacidad</v>
          </cell>
          <cell r="S23">
            <v>88343</v>
          </cell>
          <cell r="T23">
            <v>97843</v>
          </cell>
          <cell r="U23">
            <v>107343</v>
          </cell>
          <cell r="V23">
            <v>116843</v>
          </cell>
          <cell r="W23">
            <v>126343</v>
          </cell>
          <cell r="X23">
            <v>126343</v>
          </cell>
          <cell r="Y23">
            <v>0</v>
          </cell>
          <cell r="Z23">
            <v>0</v>
          </cell>
          <cell r="AA23">
            <v>0</v>
          </cell>
          <cell r="AB23">
            <v>0</v>
          </cell>
          <cell r="AC23">
            <v>0</v>
          </cell>
          <cell r="AD23">
            <v>0</v>
          </cell>
          <cell r="AE23" t="str">
            <v>Al cierre del mes los compromisos de inversión ascendían a COP 133.645 MM en 10 fondos de capital. La diferencia respecto al mes anterior se debe a que el 19/04/2016 se realiza un nuevo compromiso de inversión por COP 15.000 MM en un fondo de capital priv</v>
          </cell>
          <cell r="AF23">
            <v>42490.208333333299</v>
          </cell>
          <cell r="AG23">
            <v>42495.616481597201</v>
          </cell>
          <cell r="AH23" t="str">
            <v>Margarita Coronado</v>
          </cell>
          <cell r="AI23" t="str">
            <v>margarita.coronado@bancoldex.com</v>
          </cell>
          <cell r="AJ23">
            <v>0</v>
          </cell>
          <cell r="AK23">
            <v>0</v>
          </cell>
          <cell r="AL23">
            <v>0</v>
          </cell>
        </row>
        <row r="24">
          <cell r="A24">
            <v>4375</v>
          </cell>
          <cell r="B24" t="str">
            <v>Todos por un Nuevo País</v>
          </cell>
          <cell r="C24" t="str">
            <v>Competitividad e infraestructura estratégica</v>
          </cell>
          <cell r="D24" t="str">
            <v>Incrementar la productividad de las empresas colombianas a partir de la sofisticación y diversificación del aparato productivo.</v>
          </cell>
          <cell r="E24" t="str">
            <v>Comercio</v>
          </cell>
          <cell r="F24" t="str">
            <v>BANCOLDEX</v>
          </cell>
          <cell r="G24" t="str">
            <v>Incremento de la productividad y competitividad de los sectores tradicionales en las regiones</v>
          </cell>
          <cell r="H24">
            <v>4375</v>
          </cell>
          <cell r="I24" t="str">
            <v>Operaciones de empresas exportadoras beneficiarias de productos financieros de Bancoldex</v>
          </cell>
          <cell r="J24" t="str">
            <v>Producto</v>
          </cell>
          <cell r="K24" t="str">
            <v>Sectorial</v>
          </cell>
          <cell r="L24" t="str">
            <v>SI</v>
          </cell>
          <cell r="M24" t="str">
            <v>NO</v>
          </cell>
          <cell r="N24" t="str">
            <v>NO</v>
          </cell>
          <cell r="O24" t="str">
            <v>SI</v>
          </cell>
          <cell r="P24" t="str">
            <v>Operaciones</v>
          </cell>
          <cell r="Q24" t="str">
            <v>Trimestral</v>
          </cell>
          <cell r="R24" t="str">
            <v>Acumulado</v>
          </cell>
          <cell r="S24">
            <v>1232</v>
          </cell>
          <cell r="T24">
            <v>1350</v>
          </cell>
          <cell r="U24">
            <v>1400</v>
          </cell>
          <cell r="V24">
            <v>1450</v>
          </cell>
          <cell r="W24">
            <v>1500</v>
          </cell>
          <cell r="X24">
            <v>5700</v>
          </cell>
          <cell r="Y24">
            <v>308</v>
          </cell>
          <cell r="Z24">
            <v>22</v>
          </cell>
          <cell r="AA24">
            <v>1636</v>
          </cell>
          <cell r="AB24">
            <v>28.7</v>
          </cell>
          <cell r="AC24">
            <v>42460.208333333299</v>
          </cell>
          <cell r="AD24">
            <v>42493.606710300897</v>
          </cell>
          <cell r="AE24" t="str">
            <v>Al cierre del mes de Abril de 2016, Bancóldex ha financiado a 306 empresas exportadoras de todos los tamaños con 437 operaciones.</v>
          </cell>
          <cell r="AF24">
            <v>42490.208333333299</v>
          </cell>
          <cell r="AG24">
            <v>42493.606710150503</v>
          </cell>
          <cell r="AH24" t="str">
            <v>Doris Arévalo</v>
          </cell>
          <cell r="AI24" t="str">
            <v>doris.arevalo@bancoldex.com</v>
          </cell>
          <cell r="AJ24">
            <v>60</v>
          </cell>
          <cell r="AK24">
            <v>42551.208333333299</v>
          </cell>
          <cell r="AL24">
            <v>-103</v>
          </cell>
        </row>
        <row r="25">
          <cell r="A25">
            <v>4380</v>
          </cell>
          <cell r="B25" t="str">
            <v>Todos por un Nuevo País</v>
          </cell>
          <cell r="C25" t="str">
            <v>Competitividad e infraestructura estratégica</v>
          </cell>
          <cell r="D25" t="str">
            <v>Incrementar la productividad de las empresas colombianas a partir de la sofisticación y diversificación del aparato productivo.</v>
          </cell>
          <cell r="E25" t="str">
            <v>Comercio</v>
          </cell>
          <cell r="F25" t="str">
            <v>BANCOLDEX</v>
          </cell>
          <cell r="G25" t="str">
            <v>Promoción de la innovación y el emprendimiento</v>
          </cell>
          <cell r="H25">
            <v>4380</v>
          </cell>
          <cell r="I25" t="str">
            <v>Iniciativas apoyadas por iNNpulsa para la innovación y el emprendimiento dinámico</v>
          </cell>
          <cell r="J25" t="str">
            <v>Producto</v>
          </cell>
          <cell r="K25" t="str">
            <v>Sectorial</v>
          </cell>
          <cell r="L25" t="str">
            <v>SI</v>
          </cell>
          <cell r="M25" t="str">
            <v>NO</v>
          </cell>
          <cell r="N25" t="str">
            <v>NO</v>
          </cell>
          <cell r="O25" t="str">
            <v>SI</v>
          </cell>
          <cell r="P25" t="str">
            <v>Iniciativas</v>
          </cell>
          <cell r="Q25" t="str">
            <v>Trimestral</v>
          </cell>
          <cell r="R25" t="str">
            <v>Acumulado</v>
          </cell>
          <cell r="S25">
            <v>371</v>
          </cell>
          <cell r="T25">
            <v>70</v>
          </cell>
          <cell r="U25">
            <v>70</v>
          </cell>
          <cell r="V25">
            <v>70</v>
          </cell>
          <cell r="W25">
            <v>90</v>
          </cell>
          <cell r="X25">
            <v>300</v>
          </cell>
          <cell r="Y25">
            <v>12</v>
          </cell>
          <cell r="Z25">
            <v>17.14</v>
          </cell>
          <cell r="AA25">
            <v>87</v>
          </cell>
          <cell r="AB25">
            <v>29</v>
          </cell>
          <cell r="AC25">
            <v>42460</v>
          </cell>
          <cell r="AD25">
            <v>42468.429076585599</v>
          </cell>
          <cell r="AE25" t="str">
            <v>1 Evento de lanzamiento del Premio Ecopetrol a la Innovación. 1 Invitación para seleccionar a los proveedores que presten servicios de fortalecimiento e innovación a empresarios emprendedores, a través de la asignación de vouchers o bonos empresariales. 1</v>
          </cell>
          <cell r="AF25">
            <v>42490.208333333299</v>
          </cell>
          <cell r="AG25">
            <v>42500.407136770802</v>
          </cell>
          <cell r="AH25" t="str">
            <v>Daniel Quintero Calle</v>
          </cell>
          <cell r="AI25" t="str">
            <v>daniel.quintero@innpulsacolombia.com</v>
          </cell>
          <cell r="AJ25">
            <v>0</v>
          </cell>
          <cell r="AK25">
            <v>42551</v>
          </cell>
          <cell r="AL25">
            <v>-43</v>
          </cell>
        </row>
        <row r="26">
          <cell r="A26">
            <v>5280</v>
          </cell>
          <cell r="B26" t="str">
            <v>Todos por un Nuevo País</v>
          </cell>
          <cell r="C26" t="str">
            <v>Competitividad e infraestructura estratégica</v>
          </cell>
          <cell r="D26" t="str">
            <v>Incrementar la productividad de las empresas colombianas a partir de la sofisticación y diversificación del aparato productivo.</v>
          </cell>
          <cell r="E26" t="str">
            <v>Comercio</v>
          </cell>
          <cell r="F26" t="str">
            <v>iNNpulsa</v>
          </cell>
          <cell r="G26" t="str">
            <v>Fomento a la inversión extranjera directa</v>
          </cell>
          <cell r="H26">
            <v>5280</v>
          </cell>
          <cell r="I26" t="str">
            <v>Monto de recursos apalancados/movilizados a partir de recursos invertidos por iNNpulsa Colombia</v>
          </cell>
          <cell r="J26" t="str">
            <v>Producto</v>
          </cell>
          <cell r="K26" t="str">
            <v>Sectorial</v>
          </cell>
          <cell r="L26" t="str">
            <v>NO</v>
          </cell>
          <cell r="M26" t="str">
            <v>NO</v>
          </cell>
          <cell r="N26" t="str">
            <v>NO</v>
          </cell>
          <cell r="O26" t="str">
            <v>SI</v>
          </cell>
          <cell r="P26" t="str">
            <v>Millones de pesos</v>
          </cell>
          <cell r="Q26" t="str">
            <v>Trimestral</v>
          </cell>
          <cell r="R26" t="str">
            <v>Acumulado</v>
          </cell>
          <cell r="S26">
            <v>30000</v>
          </cell>
          <cell r="T26">
            <v>50000</v>
          </cell>
          <cell r="U26">
            <v>50000</v>
          </cell>
          <cell r="V26">
            <v>50000</v>
          </cell>
          <cell r="W26">
            <v>50000</v>
          </cell>
          <cell r="X26">
            <v>200000</v>
          </cell>
          <cell r="Y26">
            <v>21859</v>
          </cell>
          <cell r="Z26">
            <v>43.72</v>
          </cell>
          <cell r="AA26">
            <v>72847</v>
          </cell>
          <cell r="AB26">
            <v>36.42</v>
          </cell>
          <cell r="AC26">
            <v>42460.208333333299</v>
          </cell>
          <cell r="AD26">
            <v>42468.427474074102</v>
          </cell>
          <cell r="AE26" t="str">
            <v>iNNpulsa Colombia a través de sus instrumentos financieros y no financieros apalanca recursos de terceros por medio de las contrapartidas que deben aportar los proponentes cuando resultan beneficiarios de las convocatorias de cofinanciación que ofrece iNN</v>
          </cell>
          <cell r="AF26">
            <v>42490.208333333299</v>
          </cell>
          <cell r="AG26">
            <v>42500.407516469902</v>
          </cell>
          <cell r="AH26" t="str">
            <v>Daniel Quintero Calle</v>
          </cell>
          <cell r="AI26" t="str">
            <v>daniel.quintero@innpulsacolombia.com</v>
          </cell>
          <cell r="AJ26">
            <v>30</v>
          </cell>
          <cell r="AK26">
            <v>42551.208333333299</v>
          </cell>
          <cell r="AL26">
            <v>-73</v>
          </cell>
        </row>
        <row r="27">
          <cell r="A27">
            <v>5276</v>
          </cell>
          <cell r="B27" t="str">
            <v>Todos por un Nuevo País</v>
          </cell>
          <cell r="C27" t="str">
            <v>Competitividad e infraestructura estratégica</v>
          </cell>
          <cell r="D27" t="str">
            <v>Incrementar la productividad de las empresas colombianas a partir de la sofisticación y diversificación del aparato productivo.</v>
          </cell>
          <cell r="E27" t="str">
            <v>Comercio</v>
          </cell>
          <cell r="F27" t="str">
            <v>iNNpulsa</v>
          </cell>
          <cell r="G27" t="str">
            <v>Fomento a la inversión extranjera directa</v>
          </cell>
          <cell r="H27">
            <v>5276</v>
          </cell>
          <cell r="I27" t="str">
            <v>Porcentaje de recursos apalancados/movilizados a partir de recursos invertidos por INNpulsa Colombia</v>
          </cell>
          <cell r="J27" t="str">
            <v>Producto</v>
          </cell>
          <cell r="K27" t="str">
            <v>Sectorial</v>
          </cell>
          <cell r="L27" t="str">
            <v>NO</v>
          </cell>
          <cell r="M27" t="str">
            <v>NO</v>
          </cell>
          <cell r="N27" t="str">
            <v>NO</v>
          </cell>
          <cell r="O27" t="str">
            <v>SI</v>
          </cell>
          <cell r="P27" t="str">
            <v>Porcentaje</v>
          </cell>
          <cell r="Q27" t="str">
            <v>Trimestral</v>
          </cell>
          <cell r="R27" t="str">
            <v>Stock</v>
          </cell>
          <cell r="S27">
            <v>47</v>
          </cell>
          <cell r="T27">
            <v>47</v>
          </cell>
          <cell r="U27">
            <v>47</v>
          </cell>
          <cell r="V27">
            <v>47</v>
          </cell>
          <cell r="W27">
            <v>47</v>
          </cell>
          <cell r="X27">
            <v>47</v>
          </cell>
          <cell r="Y27">
            <v>0</v>
          </cell>
          <cell r="Z27">
            <v>0</v>
          </cell>
          <cell r="AA27">
            <v>0</v>
          </cell>
          <cell r="AB27">
            <v>0</v>
          </cell>
          <cell r="AC27">
            <v>0</v>
          </cell>
          <cell r="AD27">
            <v>0</v>
          </cell>
          <cell r="AE27">
            <v>0</v>
          </cell>
          <cell r="AF27">
            <v>0</v>
          </cell>
          <cell r="AG27">
            <v>0</v>
          </cell>
          <cell r="AH27" t="str">
            <v>Daniel Quintero Calle</v>
          </cell>
          <cell r="AI27" t="str">
            <v>daniel.quintero@innpulsacolombia.com</v>
          </cell>
          <cell r="AJ27">
            <v>30</v>
          </cell>
          <cell r="AK27">
            <v>0</v>
          </cell>
          <cell r="AL27">
            <v>0</v>
          </cell>
        </row>
        <row r="28">
          <cell r="A28">
            <v>5098</v>
          </cell>
          <cell r="B28" t="str">
            <v>Todos por un Nuevo País</v>
          </cell>
          <cell r="C28" t="str">
            <v>Competitividad e infraestructura estratégica</v>
          </cell>
          <cell r="D28" t="str">
            <v>Incrementar la productividad de las empresas colombianas a partir de la sofisticación y diversificación del aparato productivo.</v>
          </cell>
          <cell r="E28" t="str">
            <v>Comercio</v>
          </cell>
          <cell r="F28" t="str">
            <v>MINCOMERCIO</v>
          </cell>
          <cell r="G28" t="str">
            <v>Fomento a la inversión extranjera directa</v>
          </cell>
          <cell r="H28">
            <v>5098</v>
          </cell>
          <cell r="I28" t="str">
            <v>Inversión Extranjera Directa No Extractiva (millones US$)</v>
          </cell>
          <cell r="J28" t="str">
            <v>Producto</v>
          </cell>
          <cell r="K28" t="str">
            <v>Sectorial</v>
          </cell>
          <cell r="L28" t="str">
            <v>SI</v>
          </cell>
          <cell r="M28" t="str">
            <v>NO</v>
          </cell>
          <cell r="N28" t="str">
            <v>NO</v>
          </cell>
          <cell r="O28" t="str">
            <v>SI</v>
          </cell>
          <cell r="P28" t="str">
            <v>millones US$</v>
          </cell>
          <cell r="Q28" t="str">
            <v>Trimestral</v>
          </cell>
          <cell r="R28" t="str">
            <v>Flujo</v>
          </cell>
          <cell r="S28">
            <v>9634.4</v>
          </cell>
          <cell r="T28">
            <v>8586.5519999999997</v>
          </cell>
          <cell r="U28">
            <v>8722.2129999999997</v>
          </cell>
          <cell r="V28">
            <v>8860.018</v>
          </cell>
          <cell r="W28">
            <v>9000</v>
          </cell>
          <cell r="X28">
            <v>9000</v>
          </cell>
          <cell r="Y28">
            <v>0</v>
          </cell>
          <cell r="Z28">
            <v>0</v>
          </cell>
          <cell r="AA28">
            <v>0</v>
          </cell>
          <cell r="AB28">
            <v>0</v>
          </cell>
          <cell r="AC28">
            <v>0</v>
          </cell>
          <cell r="AD28">
            <v>0</v>
          </cell>
          <cell r="AE28" t="str">
            <v>La fuente de la información es Balanza de Pagos y su periodicidad es trimestral. El Banco de la República publica información de primer trimestre, en junio de 2016</v>
          </cell>
          <cell r="AF28">
            <v>42400.208333333299</v>
          </cell>
          <cell r="AG28">
            <v>42495.617405057899</v>
          </cell>
          <cell r="AH28" t="str">
            <v>David Ibañez Parra</v>
          </cell>
          <cell r="AI28" t="str">
            <v>dibanez@mincit.gov.co</v>
          </cell>
          <cell r="AJ28">
            <v>90</v>
          </cell>
          <cell r="AK28">
            <v>0</v>
          </cell>
          <cell r="AL28">
            <v>0</v>
          </cell>
        </row>
        <row r="29">
          <cell r="A29">
            <v>4371</v>
          </cell>
          <cell r="B29" t="str">
            <v>Todos por un Nuevo País</v>
          </cell>
          <cell r="C29" t="str">
            <v>Competitividad e infraestructura estratégica</v>
          </cell>
          <cell r="D29" t="str">
            <v>Incrementar la productividad de las empresas colombianas a partir de la sofisticación y diversificación del aparato productivo.</v>
          </cell>
          <cell r="E29" t="str">
            <v>Comercio</v>
          </cell>
          <cell r="F29" t="str">
            <v>MINCOMERCIO</v>
          </cell>
          <cell r="G29" t="str">
            <v>Fomento a la inversión extranjera directa</v>
          </cell>
          <cell r="H29">
            <v>4371</v>
          </cell>
          <cell r="I29" t="str">
            <v>Inversión extranjera directa (millones USD)</v>
          </cell>
          <cell r="J29" t="str">
            <v>Resultado</v>
          </cell>
          <cell r="K29" t="str">
            <v>Sectorial</v>
          </cell>
          <cell r="L29" t="str">
            <v>SI</v>
          </cell>
          <cell r="M29" t="str">
            <v>NO</v>
          </cell>
          <cell r="N29" t="str">
            <v>NO</v>
          </cell>
          <cell r="O29" t="str">
            <v>SI</v>
          </cell>
          <cell r="P29" t="str">
            <v>millones USD</v>
          </cell>
          <cell r="Q29" t="str">
            <v>Trimestral</v>
          </cell>
          <cell r="R29" t="str">
            <v>Flujo</v>
          </cell>
          <cell r="S29">
            <v>16257</v>
          </cell>
          <cell r="T29">
            <v>15705.09</v>
          </cell>
          <cell r="U29">
            <v>15802.785</v>
          </cell>
          <cell r="V29">
            <v>15901.087</v>
          </cell>
          <cell r="W29">
            <v>16000</v>
          </cell>
          <cell r="X29">
            <v>16000</v>
          </cell>
          <cell r="Y29">
            <v>0</v>
          </cell>
          <cell r="Z29">
            <v>0</v>
          </cell>
          <cell r="AA29">
            <v>0</v>
          </cell>
          <cell r="AB29">
            <v>0</v>
          </cell>
          <cell r="AC29">
            <v>0</v>
          </cell>
          <cell r="AD29">
            <v>0</v>
          </cell>
          <cell r="AE29" t="str">
            <v>La fuente de la información es Balanza de Pagos y su periodicidad es trimestral. El Banco de la República publica información de primer trimestre, en junio de 2016</v>
          </cell>
          <cell r="AF29">
            <v>42400.208333333299</v>
          </cell>
          <cell r="AG29">
            <v>42495.6180354514</v>
          </cell>
          <cell r="AH29" t="str">
            <v>David Ibañez Parra</v>
          </cell>
          <cell r="AI29" t="str">
            <v>dibanez@mincit.gov.co</v>
          </cell>
          <cell r="AJ29">
            <v>90</v>
          </cell>
          <cell r="AK29">
            <v>0</v>
          </cell>
          <cell r="AL29">
            <v>0</v>
          </cell>
        </row>
        <row r="30">
          <cell r="A30">
            <v>5219</v>
          </cell>
          <cell r="B30" t="str">
            <v>Todos por un Nuevo País</v>
          </cell>
          <cell r="C30" t="str">
            <v>Competitividad e infraestructura estratégica</v>
          </cell>
          <cell r="D30" t="str">
            <v>Incrementar la productividad de las empresas colombianas a partir de la sofisticación y diversificación del aparato productivo.</v>
          </cell>
          <cell r="E30" t="str">
            <v>Comercio</v>
          </cell>
          <cell r="F30" t="str">
            <v>MINCOMERCIO</v>
          </cell>
          <cell r="G30" t="str">
            <v>Incremento de la productividad y competitividad de los sectores tradicionales en las regiones</v>
          </cell>
          <cell r="H30">
            <v>5219</v>
          </cell>
          <cell r="I30" t="str">
            <v>Exportaciones de bienes no minero-energéticos y de servicios</v>
          </cell>
          <cell r="J30" t="str">
            <v>Gestión</v>
          </cell>
          <cell r="K30" t="str">
            <v>Sectorial</v>
          </cell>
          <cell r="L30" t="str">
            <v>SI</v>
          </cell>
          <cell r="M30" t="str">
            <v>NO</v>
          </cell>
          <cell r="N30" t="str">
            <v>NO</v>
          </cell>
          <cell r="O30" t="str">
            <v>SI</v>
          </cell>
          <cell r="P30" t="str">
            <v>Millones de USD</v>
          </cell>
          <cell r="Q30" t="str">
            <v>Mensual</v>
          </cell>
          <cell r="R30" t="str">
            <v>Flujo</v>
          </cell>
          <cell r="S30">
            <v>23299</v>
          </cell>
          <cell r="T30">
            <v>24900</v>
          </cell>
          <cell r="U30">
            <v>26400</v>
          </cell>
          <cell r="V30">
            <v>28100</v>
          </cell>
          <cell r="W30">
            <v>30000</v>
          </cell>
          <cell r="X30">
            <v>30000</v>
          </cell>
          <cell r="Y30">
            <v>3297</v>
          </cell>
          <cell r="Z30">
            <v>12.49</v>
          </cell>
          <cell r="AA30">
            <v>22328.400000000001</v>
          </cell>
          <cell r="AB30">
            <v>74.430000000000007</v>
          </cell>
          <cell r="AC30">
            <v>42460.208333333299</v>
          </cell>
          <cell r="AD30">
            <v>42495.619654826398</v>
          </cell>
          <cell r="AE30" t="str">
            <v>En marzo de 2016, sólo se contabilizan las exportaciones de bienes no minero-energéticos; las exportaciones de servicios están a diciembre de 2015. En el acumulado a marzo de 2016, las exportaciones no minero energéticas y de servicios fueron a US$3.296,6</v>
          </cell>
          <cell r="AF30">
            <v>42460.208333333299</v>
          </cell>
          <cell r="AG30">
            <v>42495.619654664399</v>
          </cell>
          <cell r="AH30" t="str">
            <v>David Ibañez Parra</v>
          </cell>
          <cell r="AI30" t="str">
            <v>dibanez@mincit.gov.co</v>
          </cell>
          <cell r="AJ30">
            <v>90</v>
          </cell>
          <cell r="AK30">
            <v>42490.208333333299</v>
          </cell>
          <cell r="AL30">
            <v>-73</v>
          </cell>
        </row>
        <row r="31">
          <cell r="A31">
            <v>4384</v>
          </cell>
          <cell r="B31" t="str">
            <v>Todos por un Nuevo País</v>
          </cell>
          <cell r="C31" t="str">
            <v>Competitividad e infraestructura estratégica</v>
          </cell>
          <cell r="D31" t="str">
            <v>Incrementar la productividad de las empresas colombianas a partir de la sofisticación y diversificación del aparato productivo.</v>
          </cell>
          <cell r="E31" t="str">
            <v>Comercio</v>
          </cell>
          <cell r="F31" t="str">
            <v>MINCOMERCIO</v>
          </cell>
          <cell r="G31" t="str">
            <v>Promoción de la competitividad para el desarrollo turístico</v>
          </cell>
          <cell r="H31">
            <v>4384</v>
          </cell>
          <cell r="I31" t="str">
            <v>Ingresos por concepto de las cuentas de viajes y transporte de pasajeros (USD$ millones)</v>
          </cell>
          <cell r="J31" t="str">
            <v>Gestión</v>
          </cell>
          <cell r="K31" t="str">
            <v>Sectorial</v>
          </cell>
          <cell r="L31" t="str">
            <v>SI</v>
          </cell>
          <cell r="M31" t="str">
            <v>NO</v>
          </cell>
          <cell r="N31" t="str">
            <v>NO</v>
          </cell>
          <cell r="O31" t="str">
            <v>SI</v>
          </cell>
          <cell r="P31" t="str">
            <v>USD$ millones</v>
          </cell>
          <cell r="Q31" t="str">
            <v>Trimestral</v>
          </cell>
          <cell r="R31" t="str">
            <v>Flujo</v>
          </cell>
          <cell r="S31">
            <v>4758</v>
          </cell>
          <cell r="T31">
            <v>5229</v>
          </cell>
          <cell r="U31">
            <v>5530</v>
          </cell>
          <cell r="V31">
            <v>5848</v>
          </cell>
          <cell r="W31">
            <v>6000</v>
          </cell>
          <cell r="X31">
            <v>6000</v>
          </cell>
          <cell r="Y31">
            <v>0</v>
          </cell>
          <cell r="Z31">
            <v>0</v>
          </cell>
          <cell r="AA31">
            <v>0</v>
          </cell>
          <cell r="AB31">
            <v>0</v>
          </cell>
          <cell r="AC31">
            <v>0</v>
          </cell>
          <cell r="AD31">
            <v>0</v>
          </cell>
          <cell r="AE31" t="str">
            <v>En Abril el Banco de la República aun no ha emitido la cifra trimestral.</v>
          </cell>
          <cell r="AF31">
            <v>42490.208333333299</v>
          </cell>
          <cell r="AG31">
            <v>42502.407229398203</v>
          </cell>
          <cell r="AH31" t="str">
            <v>Karol Fajardo Mariño</v>
          </cell>
          <cell r="AI31" t="str">
            <v>kfajardo@mincit.gov.co</v>
          </cell>
          <cell r="AJ31">
            <v>90</v>
          </cell>
          <cell r="AK31">
            <v>0</v>
          </cell>
          <cell r="AL31">
            <v>0</v>
          </cell>
        </row>
        <row r="32">
          <cell r="A32">
            <v>4387</v>
          </cell>
          <cell r="B32" t="str">
            <v>Todos por un Nuevo País</v>
          </cell>
          <cell r="C32" t="str">
            <v>Competitividad e infraestructura estratégica</v>
          </cell>
          <cell r="D32" t="str">
            <v>Incrementar la productividad de las empresas colombianas a partir de la sofisticación y diversificación del aparato productivo.</v>
          </cell>
          <cell r="E32" t="str">
            <v>Comercio</v>
          </cell>
          <cell r="F32" t="str">
            <v>MINCOMERCIO</v>
          </cell>
          <cell r="G32" t="str">
            <v>Promoción de la competitividad para el desarrollo turístico</v>
          </cell>
          <cell r="H32">
            <v>4387</v>
          </cell>
          <cell r="I32" t="str">
            <v>Recurso humano vinculado al sector turístico capacitado para fortalecer la competitividad de destinos y productos</v>
          </cell>
          <cell r="J32" t="str">
            <v>Producto</v>
          </cell>
          <cell r="K32" t="str">
            <v>Sectorial</v>
          </cell>
          <cell r="L32" t="str">
            <v>SI</v>
          </cell>
          <cell r="M32" t="str">
            <v>NO</v>
          </cell>
          <cell r="N32" t="str">
            <v>NO</v>
          </cell>
          <cell r="O32" t="str">
            <v>SI</v>
          </cell>
          <cell r="P32" t="str">
            <v>Personas</v>
          </cell>
          <cell r="Q32" t="str">
            <v>Trimestral</v>
          </cell>
          <cell r="R32" t="str">
            <v>Capacidad</v>
          </cell>
          <cell r="S32">
            <v>4000</v>
          </cell>
          <cell r="T32">
            <v>4220</v>
          </cell>
          <cell r="U32">
            <v>4452</v>
          </cell>
          <cell r="V32">
            <v>4690</v>
          </cell>
          <cell r="W32">
            <v>5000</v>
          </cell>
          <cell r="X32">
            <v>5000</v>
          </cell>
          <cell r="Y32">
            <v>2913</v>
          </cell>
          <cell r="Z32">
            <v>0</v>
          </cell>
          <cell r="AA32">
            <v>2913</v>
          </cell>
          <cell r="AB32">
            <v>0</v>
          </cell>
          <cell r="AC32">
            <v>42460.208333333299</v>
          </cell>
          <cell r="AD32">
            <v>42473.435660069401</v>
          </cell>
          <cell r="AE32" t="str">
            <v>Se continua con las jornadas de formalización y Prevención de la ESCNNA- explotación sexual, comercial de niños , niñas y adolescentes, RNT y Capacitación en ingles</v>
          </cell>
          <cell r="AF32">
            <v>42490.208333333299</v>
          </cell>
          <cell r="AG32">
            <v>42501.618177696801</v>
          </cell>
          <cell r="AH32" t="str">
            <v>Sandra Howard</v>
          </cell>
          <cell r="AI32" t="str">
            <v>showard@mincit.gov.co</v>
          </cell>
          <cell r="AJ32">
            <v>10</v>
          </cell>
          <cell r="AK32">
            <v>42551.208333333299</v>
          </cell>
          <cell r="AL32">
            <v>-53</v>
          </cell>
        </row>
        <row r="33">
          <cell r="A33">
            <v>4379</v>
          </cell>
          <cell r="B33" t="str">
            <v>Todos por un Nuevo País</v>
          </cell>
          <cell r="C33" t="str">
            <v>Competitividad e infraestructura estratégica</v>
          </cell>
          <cell r="D33" t="str">
            <v>Incrementar la productividad de las empresas colombianas a partir de la sofisticación y diversificación del aparato productivo.</v>
          </cell>
          <cell r="E33" t="str">
            <v>Comercio</v>
          </cell>
          <cell r="F33" t="str">
            <v>MINCOMERCIO</v>
          </cell>
          <cell r="G33" t="str">
            <v>Promoción de la innovación y el emprendimiento</v>
          </cell>
          <cell r="H33">
            <v>4379</v>
          </cell>
          <cell r="I33" t="str">
            <v>Empresas beneficiadas del programa de escalamiento de la productividad que aumentan su productividad en un 15%</v>
          </cell>
          <cell r="J33" t="str">
            <v>Gestión</v>
          </cell>
          <cell r="K33" t="str">
            <v>Sectorial</v>
          </cell>
          <cell r="L33" t="str">
            <v>SI</v>
          </cell>
          <cell r="M33" t="str">
            <v>NO</v>
          </cell>
          <cell r="N33" t="str">
            <v>NO</v>
          </cell>
          <cell r="O33" t="str">
            <v>SI</v>
          </cell>
          <cell r="P33" t="str">
            <v>Empresas</v>
          </cell>
          <cell r="Q33" t="str">
            <v>Anual</v>
          </cell>
          <cell r="R33" t="str">
            <v>Acumulado</v>
          </cell>
          <cell r="S33">
            <v>53</v>
          </cell>
          <cell r="T33">
            <v>100</v>
          </cell>
          <cell r="U33">
            <v>700</v>
          </cell>
          <cell r="V33">
            <v>600</v>
          </cell>
          <cell r="W33">
            <v>600</v>
          </cell>
          <cell r="X33">
            <v>2000</v>
          </cell>
          <cell r="Y33">
            <v>0</v>
          </cell>
          <cell r="Z33">
            <v>0</v>
          </cell>
          <cell r="AA33">
            <v>0</v>
          </cell>
          <cell r="AB33">
            <v>0</v>
          </cell>
          <cell r="AC33">
            <v>0</v>
          </cell>
          <cell r="AD33">
            <v>0</v>
          </cell>
          <cell r="AE33" t="str">
            <v>Logros dentro de la convocatoria Escalamiento de la productividad UGC 005-2015 han sido viables 8 propuestas por valor total de $7.265 millones de los cuales se cofinanciaran $3.981 millones, para incrementar la productividad de 196 empresas localizadas e</v>
          </cell>
          <cell r="AF33">
            <v>42490.208333333299</v>
          </cell>
          <cell r="AG33">
            <v>42495.614219988398</v>
          </cell>
          <cell r="AH33" t="str">
            <v>Daniel Arango</v>
          </cell>
          <cell r="AI33" t="str">
            <v>darango@mincit.gov.co</v>
          </cell>
          <cell r="AJ33">
            <v>30</v>
          </cell>
          <cell r="AK33">
            <v>0</v>
          </cell>
          <cell r="AL33">
            <v>0</v>
          </cell>
        </row>
        <row r="34">
          <cell r="A34">
            <v>5220</v>
          </cell>
          <cell r="B34" t="str">
            <v>Todos por un Nuevo País</v>
          </cell>
          <cell r="C34" t="str">
            <v>Competitividad e infraestructura estratégica</v>
          </cell>
          <cell r="D34" t="str">
            <v>Incrementar la productividad de las empresas colombianas a partir de la sofisticación y diversificación del aparato productivo.</v>
          </cell>
          <cell r="E34" t="str">
            <v>Comercio</v>
          </cell>
          <cell r="F34" t="str">
            <v>MINCOMERCIO</v>
          </cell>
          <cell r="G34" t="str">
            <v>Promoción y fomento del turismo del país</v>
          </cell>
          <cell r="H34">
            <v>5220</v>
          </cell>
          <cell r="I34" t="str">
            <v>Nuevos empleos generados en el sector turismo</v>
          </cell>
          <cell r="J34" t="str">
            <v>Resultado</v>
          </cell>
          <cell r="K34" t="str">
            <v>Sectorial</v>
          </cell>
          <cell r="L34" t="str">
            <v>NO</v>
          </cell>
          <cell r="M34" t="str">
            <v>NO</v>
          </cell>
          <cell r="N34" t="str">
            <v>NO</v>
          </cell>
          <cell r="O34" t="str">
            <v>SI</v>
          </cell>
          <cell r="P34" t="str">
            <v>Empleos</v>
          </cell>
          <cell r="Q34" t="str">
            <v>Anual</v>
          </cell>
          <cell r="R34" t="str">
            <v>Acumulado</v>
          </cell>
          <cell r="S34">
            <v>1783000</v>
          </cell>
          <cell r="T34">
            <v>111000</v>
          </cell>
          <cell r="U34">
            <v>56000</v>
          </cell>
          <cell r="V34">
            <v>65000</v>
          </cell>
          <cell r="W34">
            <v>68000</v>
          </cell>
          <cell r="X34">
            <v>300000</v>
          </cell>
          <cell r="Y34">
            <v>0</v>
          </cell>
          <cell r="Z34">
            <v>0</v>
          </cell>
          <cell r="AA34">
            <v>0</v>
          </cell>
          <cell r="AB34">
            <v>0</v>
          </cell>
          <cell r="AC34">
            <v>0</v>
          </cell>
          <cell r="AD34">
            <v>0</v>
          </cell>
          <cell r="AE34" t="str">
            <v>El indicador es anual, es resultado del informe que emite DANE a partir de la Gran Encuesta de Hogares.</v>
          </cell>
          <cell r="AF34">
            <v>42490.208333333299</v>
          </cell>
          <cell r="AG34">
            <v>42502.414036539398</v>
          </cell>
          <cell r="AH34" t="str">
            <v>Karol Fajardo Mariño</v>
          </cell>
          <cell r="AI34" t="str">
            <v>kfajardo@mincit.gov.co</v>
          </cell>
          <cell r="AJ34">
            <v>0</v>
          </cell>
          <cell r="AK34">
            <v>0</v>
          </cell>
          <cell r="AL34">
            <v>0</v>
          </cell>
        </row>
        <row r="35">
          <cell r="A35">
            <v>5279</v>
          </cell>
          <cell r="B35" t="str">
            <v>Todos por un Nuevo País</v>
          </cell>
          <cell r="C35" t="str">
            <v>Competitividad e infraestructura estratégica</v>
          </cell>
          <cell r="D35" t="str">
            <v>Incrementar la productividad de las empresas colombianas a partir de la sofisticación y diversificación del aparato productivo.</v>
          </cell>
          <cell r="E35" t="str">
            <v>Comercio</v>
          </cell>
          <cell r="F35" t="str">
            <v>MINCOMERCIO</v>
          </cell>
          <cell r="G35" t="str">
            <v>Grupos Étnicos - Comercio</v>
          </cell>
          <cell r="H35">
            <v>5279</v>
          </cell>
          <cell r="I35" t="str">
            <v>Kumpanys con procesos de Fortalecimiento Empresarial</v>
          </cell>
          <cell r="J35" t="str">
            <v>Producto</v>
          </cell>
          <cell r="K35" t="str">
            <v>Sectorial</v>
          </cell>
          <cell r="L35" t="str">
            <v>NO</v>
          </cell>
          <cell r="M35" t="str">
            <v>NO</v>
          </cell>
          <cell r="N35" t="str">
            <v>NO</v>
          </cell>
          <cell r="O35" t="str">
            <v>SI</v>
          </cell>
          <cell r="P35" t="str">
            <v>Kumpanys</v>
          </cell>
          <cell r="Q35" t="str">
            <v>Anual</v>
          </cell>
          <cell r="R35" t="str">
            <v>Stock</v>
          </cell>
          <cell r="S35">
            <v>11</v>
          </cell>
          <cell r="T35">
            <v>11</v>
          </cell>
          <cell r="U35">
            <v>11</v>
          </cell>
          <cell r="V35">
            <v>11</v>
          </cell>
          <cell r="W35">
            <v>11</v>
          </cell>
          <cell r="X35">
            <v>11</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row>
        <row r="36">
          <cell r="A36">
            <v>5405</v>
          </cell>
          <cell r="B36" t="str">
            <v>Todos por un Nuevo País</v>
          </cell>
          <cell r="C36" t="str">
            <v>Competitividad e infraestructura estratégica</v>
          </cell>
          <cell r="D36" t="str">
            <v>Incrementar la productividad de las empresas colombianas a partir de la sofisticación y diversificación del aparato productivo.</v>
          </cell>
          <cell r="E36" t="str">
            <v>Comercio</v>
          </cell>
          <cell r="F36" t="str">
            <v>MINCOMERCIO</v>
          </cell>
          <cell r="G36" t="str">
            <v>Grupos Étnicos - Comercio</v>
          </cell>
          <cell r="H36">
            <v>5405</v>
          </cell>
          <cell r="I36" t="str">
            <v>Implementación del Programa de Fortalecimiento Productivo y Empresarial para el Pueblo ROM en Colombia</v>
          </cell>
          <cell r="J36" t="str">
            <v>Producto</v>
          </cell>
          <cell r="K36" t="str">
            <v>Mixto</v>
          </cell>
          <cell r="L36" t="str">
            <v>SI</v>
          </cell>
          <cell r="M36" t="str">
            <v>SI</v>
          </cell>
          <cell r="N36" t="str">
            <v>NO</v>
          </cell>
          <cell r="O36" t="str">
            <v>SI</v>
          </cell>
          <cell r="P36" t="str">
            <v>Porcentaje</v>
          </cell>
          <cell r="Q36" t="str">
            <v>Trimestral</v>
          </cell>
          <cell r="R36" t="str">
            <v>Acumulado</v>
          </cell>
          <cell r="S36">
            <v>0</v>
          </cell>
          <cell r="T36">
            <v>25</v>
          </cell>
          <cell r="U36">
            <v>70</v>
          </cell>
          <cell r="V36">
            <v>85</v>
          </cell>
          <cell r="W36">
            <v>100</v>
          </cell>
          <cell r="X36">
            <v>100</v>
          </cell>
          <cell r="Y36">
            <v>0</v>
          </cell>
          <cell r="Z36">
            <v>0</v>
          </cell>
          <cell r="AA36">
            <v>0</v>
          </cell>
          <cell r="AB36">
            <v>0</v>
          </cell>
          <cell r="AC36">
            <v>0</v>
          </cell>
          <cell r="AD36">
            <v>0</v>
          </cell>
          <cell r="AE36">
            <v>0</v>
          </cell>
          <cell r="AF36">
            <v>0</v>
          </cell>
          <cell r="AG36">
            <v>0</v>
          </cell>
          <cell r="AH36" t="str">
            <v>Natalia García López</v>
          </cell>
          <cell r="AI36" t="str">
            <v>ngarcia@mincit.gov.co</v>
          </cell>
          <cell r="AJ36">
            <v>0</v>
          </cell>
          <cell r="AK36">
            <v>0</v>
          </cell>
          <cell r="AL36">
            <v>0</v>
          </cell>
        </row>
        <row r="37">
          <cell r="A37">
            <v>5413</v>
          </cell>
          <cell r="B37" t="str">
            <v>Todos por un Nuevo País</v>
          </cell>
          <cell r="C37" t="str">
            <v>Competitividad e infraestructura estratégica</v>
          </cell>
          <cell r="D37" t="str">
            <v>Incrementar la productividad de las empresas colombianas a partir de la sofisticación y diversificación del aparato productivo.</v>
          </cell>
          <cell r="E37" t="str">
            <v>Comercio</v>
          </cell>
          <cell r="F37" t="str">
            <v>MINCOMERCIO</v>
          </cell>
          <cell r="G37" t="str">
            <v>Grupos Étnicos - Comercio</v>
          </cell>
          <cell r="H37">
            <v>5413</v>
          </cell>
          <cell r="I37" t="str">
            <v>Número de kumpanias y organizaciones gitanas vinculadas a los servicios de desarrollo empresarial con perspectiva regional</v>
          </cell>
          <cell r="J37" t="str">
            <v>Producto</v>
          </cell>
          <cell r="K37" t="str">
            <v>Sectorial</v>
          </cell>
          <cell r="L37" t="str">
            <v>SI</v>
          </cell>
          <cell r="M37" t="str">
            <v>SI</v>
          </cell>
          <cell r="N37" t="str">
            <v>NO</v>
          </cell>
          <cell r="O37" t="str">
            <v>SI</v>
          </cell>
          <cell r="P37" t="str">
            <v>Número de kumpanias y organizaciones</v>
          </cell>
          <cell r="Q37" t="str">
            <v>Semestral</v>
          </cell>
          <cell r="R37" t="str">
            <v>Acumulado</v>
          </cell>
          <cell r="S37">
            <v>0</v>
          </cell>
          <cell r="T37">
            <v>0</v>
          </cell>
          <cell r="U37">
            <v>8</v>
          </cell>
          <cell r="V37">
            <v>3</v>
          </cell>
          <cell r="W37">
            <v>0</v>
          </cell>
          <cell r="X37">
            <v>11</v>
          </cell>
          <cell r="Y37">
            <v>0</v>
          </cell>
          <cell r="Z37">
            <v>0</v>
          </cell>
          <cell r="AA37">
            <v>0</v>
          </cell>
          <cell r="AB37">
            <v>0</v>
          </cell>
          <cell r="AC37">
            <v>0</v>
          </cell>
          <cell r="AD37">
            <v>0</v>
          </cell>
          <cell r="AE37">
            <v>0</v>
          </cell>
          <cell r="AF37">
            <v>0</v>
          </cell>
          <cell r="AG37">
            <v>0</v>
          </cell>
          <cell r="AH37" t="str">
            <v>Daniel Arango</v>
          </cell>
          <cell r="AI37" t="str">
            <v>darango@mincit.gov.co</v>
          </cell>
          <cell r="AJ37">
            <v>0</v>
          </cell>
          <cell r="AK37">
            <v>0</v>
          </cell>
          <cell r="AL37">
            <v>0</v>
          </cell>
        </row>
        <row r="38">
          <cell r="A38">
            <v>4385</v>
          </cell>
          <cell r="B38" t="str">
            <v>Todos por un Nuevo País</v>
          </cell>
          <cell r="C38" t="str">
            <v>Competitividad e infraestructura estratégica</v>
          </cell>
          <cell r="D38" t="str">
            <v>Incrementar la productividad de las empresas colombianas a partir de la sofisticación y diversificación del aparato productivo.</v>
          </cell>
          <cell r="E38" t="str">
            <v>Comercio</v>
          </cell>
          <cell r="F38" t="str">
            <v>MINCOMERCIO</v>
          </cell>
          <cell r="G38" t="str">
            <v>Promoción y fomento del turismo del país</v>
          </cell>
          <cell r="H38">
            <v>4385</v>
          </cell>
          <cell r="I38" t="str">
            <v>Visitantes extranjeros no residentes</v>
          </cell>
          <cell r="J38" t="str">
            <v>Resultado</v>
          </cell>
          <cell r="K38" t="str">
            <v>Sectorial</v>
          </cell>
          <cell r="L38" t="str">
            <v>SI</v>
          </cell>
          <cell r="M38" t="str">
            <v>NO</v>
          </cell>
          <cell r="N38" t="str">
            <v>NO</v>
          </cell>
          <cell r="O38" t="str">
            <v>SI</v>
          </cell>
          <cell r="P38" t="str">
            <v>Miles de visitantes</v>
          </cell>
          <cell r="Q38" t="str">
            <v>Mensual</v>
          </cell>
          <cell r="R38" t="str">
            <v>Flujo</v>
          </cell>
          <cell r="S38">
            <v>4193</v>
          </cell>
          <cell r="T38">
            <v>4288</v>
          </cell>
          <cell r="U38">
            <v>4539</v>
          </cell>
          <cell r="V38">
            <v>4833</v>
          </cell>
          <cell r="W38">
            <v>5100</v>
          </cell>
          <cell r="X38">
            <v>5100</v>
          </cell>
          <cell r="Y38">
            <v>1070.32</v>
          </cell>
          <cell r="Z38">
            <v>23.581</v>
          </cell>
          <cell r="AA38">
            <v>4447</v>
          </cell>
          <cell r="AB38">
            <v>87.195999999999998</v>
          </cell>
          <cell r="AC38">
            <v>42460.208333333299</v>
          </cell>
          <cell r="AD38">
            <v>42502.402611921301</v>
          </cell>
          <cell r="AE38" t="str">
            <v>En Abril Sociedades Portuarias y Migración aún no han emitido cifras, por esta razón se mantiene el acumulado Enero-Marzo de 2016 que presenta un reporte de 1.070.321 visitantes extranjeros con un decrecimiento del 5.3% frente al mismo periodo del año ant</v>
          </cell>
          <cell r="AF38">
            <v>42490.208333333299</v>
          </cell>
          <cell r="AG38">
            <v>42502.403461261601</v>
          </cell>
          <cell r="AH38" t="str">
            <v>Karol Fajardo Mariño</v>
          </cell>
          <cell r="AI38" t="str">
            <v>kfajardo@mincit.gov.co</v>
          </cell>
          <cell r="AJ38">
            <v>60</v>
          </cell>
          <cell r="AK38">
            <v>42490.208333333299</v>
          </cell>
          <cell r="AL38">
            <v>-43</v>
          </cell>
        </row>
        <row r="39">
          <cell r="A39">
            <v>4372</v>
          </cell>
          <cell r="B39" t="str">
            <v>Todos por un Nuevo País</v>
          </cell>
          <cell r="C39" t="str">
            <v>Competitividad e infraestructura estratégica</v>
          </cell>
          <cell r="D39" t="str">
            <v>Incrementar la productividad de las empresas colombianas a partir de la sofisticación y diversificación del aparato productivo.</v>
          </cell>
          <cell r="E39" t="str">
            <v>Comercio</v>
          </cell>
          <cell r="F39" t="str">
            <v>MINCOMERCIO</v>
          </cell>
          <cell r="G39" t="str">
            <v>Impulso al acceso efectivo de bienes y servicios no minero energéticos a los mercados internacionales</v>
          </cell>
          <cell r="H39">
            <v>4372</v>
          </cell>
          <cell r="I39" t="str">
            <v>Exportaciones de bienes no minero-energéticos (USD millones FOB)</v>
          </cell>
          <cell r="J39" t="str">
            <v>Gestión</v>
          </cell>
          <cell r="K39" t="str">
            <v>Sectorial</v>
          </cell>
          <cell r="L39" t="str">
            <v>SI</v>
          </cell>
          <cell r="M39" t="str">
            <v>NO</v>
          </cell>
          <cell r="N39" t="str">
            <v>NO</v>
          </cell>
          <cell r="O39" t="str">
            <v>SI</v>
          </cell>
          <cell r="P39" t="str">
            <v>millones de USD</v>
          </cell>
          <cell r="Q39" t="str">
            <v>Mensual</v>
          </cell>
          <cell r="R39" t="str">
            <v>Flujo</v>
          </cell>
          <cell r="S39">
            <v>16362.9</v>
          </cell>
          <cell r="T39">
            <v>17416.028999999999</v>
          </cell>
          <cell r="U39">
            <v>18536.989000000001</v>
          </cell>
          <cell r="V39">
            <v>19730.098000000002</v>
          </cell>
          <cell r="W39">
            <v>21000</v>
          </cell>
          <cell r="X39">
            <v>21000</v>
          </cell>
          <cell r="Y39">
            <v>3297</v>
          </cell>
          <cell r="Z39">
            <v>17.79</v>
          </cell>
          <cell r="AA39">
            <v>15063.1</v>
          </cell>
          <cell r="AB39">
            <v>71.73</v>
          </cell>
          <cell r="AC39">
            <v>42460.208333333299</v>
          </cell>
          <cell r="AD39">
            <v>42495.620986689799</v>
          </cell>
          <cell r="AE39" t="str">
            <v>En el acumulado a marzo de 2016,exportaciones no minero-energéticas fueron a US$3.296,6 millones, para una variación de -12,5%, en comparación con el registrado en el mismo período del año anterior (información preliminar).</v>
          </cell>
          <cell r="AF39">
            <v>42460.208333333299</v>
          </cell>
          <cell r="AG39">
            <v>42495.620986539398</v>
          </cell>
          <cell r="AH39" t="str">
            <v>David Ibañez Parra</v>
          </cell>
          <cell r="AI39" t="str">
            <v>dibanez@mincit.gov.co</v>
          </cell>
          <cell r="AJ39">
            <v>60</v>
          </cell>
          <cell r="AK39">
            <v>42490.208333333299</v>
          </cell>
          <cell r="AL39">
            <v>-43</v>
          </cell>
        </row>
        <row r="40">
          <cell r="A40">
            <v>4373</v>
          </cell>
          <cell r="B40" t="str">
            <v>Todos por un Nuevo País</v>
          </cell>
          <cell r="C40" t="str">
            <v>Competitividad e infraestructura estratégica</v>
          </cell>
          <cell r="D40" t="str">
            <v>Incrementar la productividad de las empresas colombianas a partir de la sofisticación y diversificación del aparato productivo.</v>
          </cell>
          <cell r="E40" t="str">
            <v>Comercio</v>
          </cell>
          <cell r="F40" t="str">
            <v>MINCOMERCIO</v>
          </cell>
          <cell r="G40" t="str">
            <v>Impulso al acceso efectivo de bienes y servicios no minero energéticos a los mercados internacionales</v>
          </cell>
          <cell r="H40">
            <v>4373</v>
          </cell>
          <cell r="I40" t="str">
            <v>Exportaciones de servicios (USD millones)</v>
          </cell>
          <cell r="J40" t="str">
            <v>Gestión</v>
          </cell>
          <cell r="K40" t="str">
            <v>Sectorial</v>
          </cell>
          <cell r="L40" t="str">
            <v>SI</v>
          </cell>
          <cell r="M40" t="str">
            <v>NO</v>
          </cell>
          <cell r="N40" t="str">
            <v>NO</v>
          </cell>
          <cell r="O40" t="str">
            <v>SI</v>
          </cell>
          <cell r="P40" t="str">
            <v xml:space="preserve">millones de USD </v>
          </cell>
          <cell r="Q40" t="str">
            <v>Trimestral</v>
          </cell>
          <cell r="R40" t="str">
            <v>Flujo</v>
          </cell>
          <cell r="S40">
            <v>6936.64</v>
          </cell>
          <cell r="T40">
            <v>7525.6719999999996</v>
          </cell>
          <cell r="U40">
            <v>7988.116</v>
          </cell>
          <cell r="V40">
            <v>8478.9770000000008</v>
          </cell>
          <cell r="W40">
            <v>9000</v>
          </cell>
          <cell r="X40">
            <v>9000</v>
          </cell>
          <cell r="Y40">
            <v>0</v>
          </cell>
          <cell r="Z40">
            <v>0</v>
          </cell>
          <cell r="AA40">
            <v>0</v>
          </cell>
          <cell r="AB40">
            <v>0</v>
          </cell>
          <cell r="AC40">
            <v>0</v>
          </cell>
          <cell r="AD40">
            <v>0</v>
          </cell>
          <cell r="AE40" t="str">
            <v>La fuente de la información es Balanza de Pagos y su periodicidad es trimestral. El Banco de la República publica información de primer trimestre, en junio de 2016</v>
          </cell>
          <cell r="AF40">
            <v>42400.208333333299</v>
          </cell>
          <cell r="AG40">
            <v>42495.617180243098</v>
          </cell>
          <cell r="AH40" t="str">
            <v>David Ibañez Parra</v>
          </cell>
          <cell r="AI40" t="str">
            <v>dibanez@mincit.gov.co</v>
          </cell>
          <cell r="AJ40">
            <v>90</v>
          </cell>
          <cell r="AK40">
            <v>0</v>
          </cell>
          <cell r="AL40">
            <v>0</v>
          </cell>
        </row>
        <row r="41">
          <cell r="A41">
            <v>4386</v>
          </cell>
          <cell r="B41" t="str">
            <v>Todos por un Nuevo País</v>
          </cell>
          <cell r="C41" t="str">
            <v>Competitividad e infraestructura estratégica</v>
          </cell>
          <cell r="D41" t="str">
            <v>Incrementar la productividad de las empresas colombianas a partir de la sofisticación y diversificación del aparato productivo.</v>
          </cell>
          <cell r="E41" t="str">
            <v>Comercio</v>
          </cell>
          <cell r="F41" t="str">
            <v>ProColombia</v>
          </cell>
          <cell r="G41" t="str">
            <v>Promoción y fomento del turismo del país</v>
          </cell>
          <cell r="H41">
            <v>4386</v>
          </cell>
          <cell r="I41" t="str">
            <v>Eventos del exterior captados con el apoyo de ProColombia que se realizan en Colombia</v>
          </cell>
          <cell r="J41" t="str">
            <v>Producto</v>
          </cell>
          <cell r="K41" t="str">
            <v>Sectorial</v>
          </cell>
          <cell r="L41" t="str">
            <v>SI</v>
          </cell>
          <cell r="M41" t="str">
            <v>NO</v>
          </cell>
          <cell r="N41" t="str">
            <v>NO</v>
          </cell>
          <cell r="O41" t="str">
            <v>SI</v>
          </cell>
          <cell r="P41" t="str">
            <v>Eventos</v>
          </cell>
          <cell r="Q41" t="str">
            <v>Mensual</v>
          </cell>
          <cell r="R41" t="str">
            <v>Acumulado</v>
          </cell>
          <cell r="S41">
            <v>423</v>
          </cell>
          <cell r="T41">
            <v>128</v>
          </cell>
          <cell r="U41">
            <v>136</v>
          </cell>
          <cell r="V41">
            <v>142</v>
          </cell>
          <cell r="W41">
            <v>150</v>
          </cell>
          <cell r="X41">
            <v>556</v>
          </cell>
          <cell r="Y41">
            <v>45</v>
          </cell>
          <cell r="Z41">
            <v>33.088000000000001</v>
          </cell>
          <cell r="AA41">
            <v>191</v>
          </cell>
          <cell r="AB41">
            <v>34.353000000000002</v>
          </cell>
          <cell r="AC41">
            <v>42490.208333333299</v>
          </cell>
          <cell r="AD41">
            <v>42501.455677696802</v>
          </cell>
          <cell r="AE41" t="str">
            <v>ProColombia continúa promocionando a Colombia, en los mercados internacionales, como destino de reuniones en las que participen extranjeros (por ej: congresos, convenciones corporativas, viajes de incentivos, golf y bodas). En abril, Colombia fue seleccio</v>
          </cell>
          <cell r="AF41">
            <v>42490.208333333299</v>
          </cell>
          <cell r="AG41">
            <v>42501.455677546299</v>
          </cell>
          <cell r="AH41" t="str">
            <v>María Cecilia Obando</v>
          </cell>
          <cell r="AI41" t="str">
            <v>mobando@proexport.com.co</v>
          </cell>
          <cell r="AJ41">
            <v>0</v>
          </cell>
          <cell r="AK41">
            <v>42520.208333333299</v>
          </cell>
          <cell r="AL41">
            <v>-13</v>
          </cell>
        </row>
        <row r="42">
          <cell r="A42">
            <v>4374</v>
          </cell>
          <cell r="B42" t="str">
            <v>Todos por un Nuevo País</v>
          </cell>
          <cell r="C42" t="str">
            <v>Competitividad e infraestructura estratégica</v>
          </cell>
          <cell r="D42" t="str">
            <v>Incrementar la productividad de las empresas colombianas a partir de la sofisticación y diversificación del aparato productivo.</v>
          </cell>
          <cell r="E42" t="str">
            <v>Comercio</v>
          </cell>
          <cell r="F42" t="str">
            <v>ProColombia</v>
          </cell>
          <cell r="G42" t="str">
            <v>Incremento de la productividad y competitividad de los sectores tradicionales en las regiones</v>
          </cell>
          <cell r="H42">
            <v>4374</v>
          </cell>
          <cell r="I42" t="str">
            <v>Monto de negocios de exportaciones facilitados por Procolombia (USD millones)</v>
          </cell>
          <cell r="J42" t="str">
            <v>Producto</v>
          </cell>
          <cell r="K42" t="str">
            <v>Sectorial</v>
          </cell>
          <cell r="L42" t="str">
            <v>SI</v>
          </cell>
          <cell r="M42" t="str">
            <v>NO</v>
          </cell>
          <cell r="N42" t="str">
            <v>NO</v>
          </cell>
          <cell r="O42" t="str">
            <v>SI</v>
          </cell>
          <cell r="P42" t="str">
            <v>Millones de USD</v>
          </cell>
          <cell r="Q42" t="str">
            <v>Mensual</v>
          </cell>
          <cell r="R42" t="str">
            <v>Acumulado</v>
          </cell>
          <cell r="S42">
            <v>7399</v>
          </cell>
          <cell r="T42">
            <v>1880</v>
          </cell>
          <cell r="U42">
            <v>1970</v>
          </cell>
          <cell r="V42">
            <v>2050</v>
          </cell>
          <cell r="W42">
            <v>2150</v>
          </cell>
          <cell r="X42">
            <v>8050</v>
          </cell>
          <cell r="Y42">
            <v>620</v>
          </cell>
          <cell r="Z42">
            <v>31.472000000000001</v>
          </cell>
          <cell r="AA42">
            <v>2631</v>
          </cell>
          <cell r="AB42">
            <v>32.683</v>
          </cell>
          <cell r="AC42">
            <v>42490.208333333299</v>
          </cell>
          <cell r="AD42">
            <v>42501.456375578702</v>
          </cell>
          <cell r="AE42" t="str">
            <v>Resultado del acompañamiento a las empresas exportadoras y a los compradores internacionales, y a la participación de estos en actividades de promoción y/o citas de negocio, los empresarios informaron en abril haber realizado negocios por US$16.4 millones</v>
          </cell>
          <cell r="AF42">
            <v>42490.208333333299</v>
          </cell>
          <cell r="AG42">
            <v>42501.456375463</v>
          </cell>
          <cell r="AH42" t="str">
            <v>María Cecilia Obando</v>
          </cell>
          <cell r="AI42" t="str">
            <v>mobando@proexport.com.co</v>
          </cell>
          <cell r="AJ42">
            <v>10</v>
          </cell>
          <cell r="AK42">
            <v>42520.208333333299</v>
          </cell>
          <cell r="AL42">
            <v>-23</v>
          </cell>
        </row>
        <row r="43">
          <cell r="A43">
            <v>4376</v>
          </cell>
          <cell r="B43" t="str">
            <v>Todos por un Nuevo País</v>
          </cell>
          <cell r="C43" t="str">
            <v>Competitividad e infraestructura estratégica</v>
          </cell>
          <cell r="D43" t="str">
            <v>Incrementar la productividad de las empresas colombianas a partir de la sofisticación y diversificación del aparato productivo.</v>
          </cell>
          <cell r="E43" t="str">
            <v>Comercio</v>
          </cell>
          <cell r="F43" t="str">
            <v>ProColombia</v>
          </cell>
          <cell r="G43" t="str">
            <v>Fomento a la inversión extranjera directa</v>
          </cell>
          <cell r="H43">
            <v>4376</v>
          </cell>
          <cell r="I43" t="str">
            <v>Empresas exportadoras con ventas internacionales constantes</v>
          </cell>
          <cell r="J43" t="str">
            <v>Resultado</v>
          </cell>
          <cell r="K43" t="str">
            <v>Sectorial</v>
          </cell>
          <cell r="L43" t="str">
            <v>SI</v>
          </cell>
          <cell r="M43" t="str">
            <v>NO</v>
          </cell>
          <cell r="N43" t="str">
            <v>NO</v>
          </cell>
          <cell r="O43" t="str">
            <v>SI</v>
          </cell>
          <cell r="P43" t="str">
            <v>Empresas</v>
          </cell>
          <cell r="Q43" t="str">
            <v>Anual</v>
          </cell>
          <cell r="R43" t="str">
            <v>Acumulado</v>
          </cell>
          <cell r="S43">
            <v>3137</v>
          </cell>
          <cell r="T43">
            <v>0</v>
          </cell>
          <cell r="U43">
            <v>0</v>
          </cell>
          <cell r="V43">
            <v>0</v>
          </cell>
          <cell r="W43">
            <v>4170</v>
          </cell>
          <cell r="X43">
            <v>4170</v>
          </cell>
          <cell r="Y43">
            <v>0</v>
          </cell>
          <cell r="Z43">
            <v>0</v>
          </cell>
          <cell r="AA43">
            <v>0</v>
          </cell>
          <cell r="AB43">
            <v>0</v>
          </cell>
          <cell r="AC43">
            <v>0</v>
          </cell>
          <cell r="AD43">
            <v>0</v>
          </cell>
          <cell r="AE43">
            <v>0</v>
          </cell>
          <cell r="AF43">
            <v>0</v>
          </cell>
          <cell r="AG43">
            <v>0</v>
          </cell>
          <cell r="AH43" t="str">
            <v>María Cecilia Obando</v>
          </cell>
          <cell r="AI43" t="str">
            <v>mobando@proexport.com.co</v>
          </cell>
          <cell r="AJ43">
            <v>90</v>
          </cell>
          <cell r="AK43">
            <v>0</v>
          </cell>
          <cell r="AL43">
            <v>0</v>
          </cell>
        </row>
        <row r="44">
          <cell r="A44">
            <v>4377</v>
          </cell>
          <cell r="B44" t="str">
            <v>Todos por un Nuevo País</v>
          </cell>
          <cell r="C44" t="str">
            <v>Competitividad e infraestructura estratégica</v>
          </cell>
          <cell r="D44" t="str">
            <v>Incrementar la productividad de las empresas colombianas a partir de la sofisticación y diversificación del aparato productivo.</v>
          </cell>
          <cell r="E44" t="str">
            <v>Comercio</v>
          </cell>
          <cell r="F44" t="str">
            <v>ProColombia</v>
          </cell>
          <cell r="G44" t="str">
            <v>Fomento a la inversión extranjera directa</v>
          </cell>
          <cell r="H44">
            <v>4377</v>
          </cell>
          <cell r="I44" t="str">
            <v>Empresas con negocios de exportaciones facilitados por Procolombia</v>
          </cell>
          <cell r="J44" t="str">
            <v>Producto</v>
          </cell>
          <cell r="K44" t="str">
            <v>Sectorial</v>
          </cell>
          <cell r="L44" t="str">
            <v>SI</v>
          </cell>
          <cell r="M44" t="str">
            <v>NO</v>
          </cell>
          <cell r="N44" t="str">
            <v>NO</v>
          </cell>
          <cell r="O44" t="str">
            <v>SI</v>
          </cell>
          <cell r="P44" t="str">
            <v>Empresas</v>
          </cell>
          <cell r="Q44" t="str">
            <v>Mensual</v>
          </cell>
          <cell r="R44" t="str">
            <v>Flujo</v>
          </cell>
          <cell r="S44">
            <v>2207</v>
          </cell>
          <cell r="T44">
            <v>2207</v>
          </cell>
          <cell r="U44">
            <v>2251.14</v>
          </cell>
          <cell r="V44">
            <v>2267</v>
          </cell>
          <cell r="W44">
            <v>2433</v>
          </cell>
          <cell r="X44">
            <v>2433</v>
          </cell>
          <cell r="Y44">
            <v>755</v>
          </cell>
          <cell r="Z44">
            <v>33.539000000000001</v>
          </cell>
          <cell r="AA44">
            <v>2289</v>
          </cell>
          <cell r="AB44">
            <v>94.081000000000003</v>
          </cell>
          <cell r="AC44">
            <v>42490.208333333299</v>
          </cell>
          <cell r="AD44">
            <v>42501.458498460597</v>
          </cell>
          <cell r="AE44" t="str">
            <v>En abril, como resultado del acompañamiento dado por ProColombia a los empresarios en la estrategia de exportaciones y la participación de ellos en diferentes actividades comerciales organizadas o apoyadas por ProColombia, 32 empresas (adicionales a las r</v>
          </cell>
          <cell r="AF44">
            <v>42490.208333333299</v>
          </cell>
          <cell r="AG44">
            <v>42501.458498344902</v>
          </cell>
          <cell r="AH44" t="str">
            <v>María Cecilia Obando</v>
          </cell>
          <cell r="AI44" t="str">
            <v>mobando@proexport.com.co</v>
          </cell>
          <cell r="AJ44">
            <v>10</v>
          </cell>
          <cell r="AK44">
            <v>42520.208333333299</v>
          </cell>
          <cell r="AL44">
            <v>-23</v>
          </cell>
        </row>
        <row r="45">
          <cell r="A45">
            <v>4378</v>
          </cell>
          <cell r="B45" t="str">
            <v>Todos por un Nuevo País</v>
          </cell>
          <cell r="C45" t="str">
            <v>Competitividad e infraestructura estratégica</v>
          </cell>
          <cell r="D45" t="str">
            <v>Incrementar la productividad de las empresas colombianas a partir de la sofisticación y diversificación del aparato productivo.</v>
          </cell>
          <cell r="E45" t="str">
            <v>Comercio</v>
          </cell>
          <cell r="F45" t="str">
            <v>ProColombia</v>
          </cell>
          <cell r="G45" t="str">
            <v>Fomento a la inversión extranjera directa</v>
          </cell>
          <cell r="H45">
            <v>4378</v>
          </cell>
          <cell r="I45" t="str">
            <v>Empresas beneficiadas con programas de adecuación de oferta exportable</v>
          </cell>
          <cell r="J45" t="str">
            <v>Gestión</v>
          </cell>
          <cell r="K45" t="str">
            <v>Sectorial</v>
          </cell>
          <cell r="L45" t="str">
            <v>SI</v>
          </cell>
          <cell r="M45" t="str">
            <v>NO</v>
          </cell>
          <cell r="N45" t="str">
            <v>NO</v>
          </cell>
          <cell r="O45" t="str">
            <v>SI</v>
          </cell>
          <cell r="P45" t="str">
            <v>Empresas</v>
          </cell>
          <cell r="Q45" t="str">
            <v>Mensual</v>
          </cell>
          <cell r="R45" t="str">
            <v>Flujo</v>
          </cell>
          <cell r="S45">
            <v>157</v>
          </cell>
          <cell r="T45">
            <v>200</v>
          </cell>
          <cell r="U45">
            <v>212</v>
          </cell>
          <cell r="V45">
            <v>224</v>
          </cell>
          <cell r="W45">
            <v>250</v>
          </cell>
          <cell r="X45">
            <v>250</v>
          </cell>
          <cell r="Y45">
            <v>79</v>
          </cell>
          <cell r="Z45">
            <v>37.264000000000003</v>
          </cell>
          <cell r="AA45">
            <v>211</v>
          </cell>
          <cell r="AB45">
            <v>84.4</v>
          </cell>
          <cell r="AC45">
            <v>42490.208333333299</v>
          </cell>
          <cell r="AD45">
            <v>42501.457920289402</v>
          </cell>
          <cell r="AE45" t="str">
            <v>Durante abril, 16 empresas nacionales (adicionales a las reportadas anteriormente) de Antioquia, Caldas, Cundinamarca, Quindío, Risaralda y Valle del Cauca iniciaron programas de adecuación, que buscan cerrar las brechas entre los requerimientos de los me</v>
          </cell>
          <cell r="AF45">
            <v>42490.208333333299</v>
          </cell>
          <cell r="AG45">
            <v>42501.457920138899</v>
          </cell>
          <cell r="AH45" t="str">
            <v>María Cecilia Obando</v>
          </cell>
          <cell r="AI45" t="str">
            <v>mobando@proexport.com.co</v>
          </cell>
          <cell r="AJ45">
            <v>10</v>
          </cell>
          <cell r="AK45">
            <v>42520.208333333299</v>
          </cell>
          <cell r="AL45">
            <v>-23</v>
          </cell>
        </row>
        <row r="46">
          <cell r="A46">
            <v>4383</v>
          </cell>
          <cell r="B46" t="str">
            <v>Todos por un Nuevo País</v>
          </cell>
          <cell r="C46" t="str">
            <v>Competitividad e infraestructura estratégica</v>
          </cell>
          <cell r="D46" t="str">
            <v>Incrementar la productividad de las empresas colombianas a partir de la sofisticación y diversificación del aparato productivo.</v>
          </cell>
          <cell r="E46" t="str">
            <v>Comercio</v>
          </cell>
          <cell r="F46" t="str">
            <v>ProColombia</v>
          </cell>
          <cell r="G46" t="str">
            <v>Fomento a la inversión extranjera directa</v>
          </cell>
          <cell r="H46">
            <v>4383</v>
          </cell>
          <cell r="I46" t="str">
            <v>Inversión extranjera directa producto de la gestión de Procolombia (USD$ millones)</v>
          </cell>
          <cell r="J46" t="str">
            <v>Resultado</v>
          </cell>
          <cell r="K46" t="str">
            <v>Sectorial</v>
          </cell>
          <cell r="L46" t="str">
            <v>SI</v>
          </cell>
          <cell r="M46" t="str">
            <v>NO</v>
          </cell>
          <cell r="N46" t="str">
            <v>NO</v>
          </cell>
          <cell r="O46" t="str">
            <v>SI</v>
          </cell>
          <cell r="P46" t="str">
            <v>USD$ millones</v>
          </cell>
          <cell r="Q46" t="str">
            <v>Mensual</v>
          </cell>
          <cell r="R46" t="str">
            <v>Acumulado</v>
          </cell>
          <cell r="S46">
            <v>8856</v>
          </cell>
          <cell r="T46">
            <v>1900</v>
          </cell>
          <cell r="U46">
            <v>2100</v>
          </cell>
          <cell r="V46">
            <v>2300</v>
          </cell>
          <cell r="W46">
            <v>2556</v>
          </cell>
          <cell r="X46">
            <v>8856</v>
          </cell>
          <cell r="Y46">
            <v>913.6</v>
          </cell>
          <cell r="Z46">
            <v>43.505000000000003</v>
          </cell>
          <cell r="AA46">
            <v>3263.6</v>
          </cell>
          <cell r="AB46">
            <v>36.851999999999997</v>
          </cell>
          <cell r="AC46">
            <v>42490.208333333299</v>
          </cell>
          <cell r="AD46">
            <v>42501.457186423599</v>
          </cell>
          <cell r="AE46" t="str">
            <v>En Abril, producto de las acciones de acompañamiento de ProColombia a los potenciales inversionistas extranjeros, 3 Inversionistas informaron el inicio de proyectos de inversión por un valor estimado de US$105 millones en Antioquia, Cundinamarca y Valle D</v>
          </cell>
          <cell r="AF46">
            <v>42490.208333333299</v>
          </cell>
          <cell r="AG46">
            <v>42501.457186307904</v>
          </cell>
          <cell r="AH46" t="str">
            <v>María Cecilia Obando</v>
          </cell>
          <cell r="AI46" t="str">
            <v>mobando@proexport.com.co</v>
          </cell>
          <cell r="AJ46">
            <v>10</v>
          </cell>
          <cell r="AK46">
            <v>42520.208333333299</v>
          </cell>
          <cell r="AL46">
            <v>-23</v>
          </cell>
        </row>
        <row r="47">
          <cell r="A47">
            <v>4919</v>
          </cell>
          <cell r="B47" t="str">
            <v>Todos por un Nuevo País</v>
          </cell>
          <cell r="C47" t="str">
            <v>Competitividad e infraestructura estratégica</v>
          </cell>
          <cell r="D47" t="str">
            <v>Incrementar la productividad de las empresas colombianas a partir de la sofisticación y diversificación del aparato productivo.</v>
          </cell>
          <cell r="E47" t="str">
            <v>Cultura</v>
          </cell>
          <cell r="F47" t="str">
            <v>MINCULTURA</v>
          </cell>
          <cell r="G47" t="str">
            <v>Incentivo al emprendimiento e industria cultural</v>
          </cell>
          <cell r="H47">
            <v>4919</v>
          </cell>
          <cell r="I47" t="str">
            <v>Empresas productoras cinematográficas fortalecidas</v>
          </cell>
          <cell r="J47" t="str">
            <v>Gestión</v>
          </cell>
          <cell r="K47" t="str">
            <v>Sectorial</v>
          </cell>
          <cell r="L47" t="str">
            <v>SI</v>
          </cell>
          <cell r="M47" t="str">
            <v>NO</v>
          </cell>
          <cell r="N47" t="str">
            <v>NO</v>
          </cell>
          <cell r="O47" t="str">
            <v>SI</v>
          </cell>
          <cell r="P47" t="str">
            <v>Número de empresas</v>
          </cell>
          <cell r="Q47" t="str">
            <v>Mensual</v>
          </cell>
          <cell r="R47" t="str">
            <v>Flujo</v>
          </cell>
          <cell r="S47">
            <v>11</v>
          </cell>
          <cell r="T47">
            <v>10</v>
          </cell>
          <cell r="U47">
            <v>10</v>
          </cell>
          <cell r="V47">
            <v>10</v>
          </cell>
          <cell r="W47">
            <v>10</v>
          </cell>
          <cell r="X47">
            <v>10</v>
          </cell>
          <cell r="Y47">
            <v>1</v>
          </cell>
          <cell r="Z47">
            <v>10</v>
          </cell>
          <cell r="AA47">
            <v>16</v>
          </cell>
          <cell r="AB47">
            <v>100</v>
          </cell>
          <cell r="AC47">
            <v>42400.208333333299</v>
          </cell>
          <cell r="AD47">
            <v>42501.480728125003</v>
          </cell>
          <cell r="AE47" t="str">
            <v>En lo corrido del 2016, las empresas que producen y estrenan como mínimo su segunda película en salas de cine del país y/o son prestadoras de servicios cinematográficos para el rodaje de películas en Colombia bajo la ley 1556 son: 1. TAKE ON PRODUCTION S.</v>
          </cell>
          <cell r="AF47">
            <v>42490.208333333299</v>
          </cell>
          <cell r="AG47">
            <v>42496.398526539298</v>
          </cell>
          <cell r="AH47" t="str">
            <v>Adelfa Martínez Bonilla</v>
          </cell>
          <cell r="AI47" t="str">
            <v>amartinez@mincultura.gov.co</v>
          </cell>
          <cell r="AJ47">
            <v>0</v>
          </cell>
          <cell r="AK47">
            <v>42429.208333333299</v>
          </cell>
          <cell r="AL47">
            <v>77</v>
          </cell>
        </row>
        <row r="48">
          <cell r="A48">
            <v>4920</v>
          </cell>
          <cell r="B48" t="str">
            <v>Todos por un Nuevo País</v>
          </cell>
          <cell r="C48" t="str">
            <v>Competitividad e infraestructura estratégica</v>
          </cell>
          <cell r="D48" t="str">
            <v>Incrementar la productividad de las empresas colombianas a partir de la sofisticación y diversificación del aparato productivo.</v>
          </cell>
          <cell r="E48" t="str">
            <v>Cultura</v>
          </cell>
          <cell r="F48" t="str">
            <v>MINCULTURA</v>
          </cell>
          <cell r="G48" t="str">
            <v>Incentivo al emprendimiento e industria cultural</v>
          </cell>
          <cell r="H48">
            <v>4920</v>
          </cell>
          <cell r="I48" t="str">
            <v>Largometrajes de cine, de producción o coproducción nacional, estrenados comercialmente en el país (ley 814)</v>
          </cell>
          <cell r="J48" t="str">
            <v>Gestión</v>
          </cell>
          <cell r="K48" t="str">
            <v>Sectorial</v>
          </cell>
          <cell r="L48" t="str">
            <v>SI</v>
          </cell>
          <cell r="M48" t="str">
            <v>NO</v>
          </cell>
          <cell r="N48" t="str">
            <v>NO</v>
          </cell>
          <cell r="O48" t="str">
            <v>SI</v>
          </cell>
          <cell r="P48" t="str">
            <v>Número de largometrajes</v>
          </cell>
          <cell r="Q48" t="str">
            <v>Mensual</v>
          </cell>
          <cell r="R48" t="str">
            <v>Acumulado</v>
          </cell>
          <cell r="S48">
            <v>90</v>
          </cell>
          <cell r="T48">
            <v>17</v>
          </cell>
          <cell r="U48">
            <v>17</v>
          </cell>
          <cell r="V48">
            <v>17</v>
          </cell>
          <cell r="W48">
            <v>17</v>
          </cell>
          <cell r="X48">
            <v>68</v>
          </cell>
          <cell r="Y48">
            <v>0</v>
          </cell>
          <cell r="Z48">
            <v>0</v>
          </cell>
          <cell r="AA48">
            <v>0</v>
          </cell>
          <cell r="AB48">
            <v>0</v>
          </cell>
          <cell r="AC48">
            <v>0</v>
          </cell>
          <cell r="AD48">
            <v>0</v>
          </cell>
          <cell r="AE48" t="str">
            <v>Al mes de Abril de 2016 se han estrenado 12 largometrajes nacionales: 1. USTED NO SABE QUIEN SOY YO de Fernando Ayllón (07/01/2016) 2. CINCO de Ricardo Gabrielli (28/01/2016) 3. LA SEMILLA DEL SILENCIO de Felipe Cano (03/03/2016) 4. PRESOS de Esteban Ramí</v>
          </cell>
          <cell r="AF48">
            <v>42460.208333333299</v>
          </cell>
          <cell r="AG48">
            <v>42496.395447685201</v>
          </cell>
          <cell r="AH48" t="str">
            <v>Adelfa Martínez Bonilla</v>
          </cell>
          <cell r="AI48" t="str">
            <v>amartinez@mincultura.gov.co</v>
          </cell>
          <cell r="AJ48">
            <v>0</v>
          </cell>
          <cell r="AK48">
            <v>0</v>
          </cell>
          <cell r="AL48">
            <v>0</v>
          </cell>
        </row>
        <row r="49">
          <cell r="A49">
            <v>4921</v>
          </cell>
          <cell r="B49" t="str">
            <v>Todos por un Nuevo País</v>
          </cell>
          <cell r="C49" t="str">
            <v>Competitividad e infraestructura estratégica</v>
          </cell>
          <cell r="D49" t="str">
            <v>Incrementar la productividad de las empresas colombianas a partir de la sofisticación y diversificación del aparato productivo.</v>
          </cell>
          <cell r="E49" t="str">
            <v>Cultura</v>
          </cell>
          <cell r="F49" t="str">
            <v>MINCULTURA</v>
          </cell>
          <cell r="G49" t="str">
            <v>Incentivo al emprendimiento e industria cultural</v>
          </cell>
          <cell r="H49">
            <v>4921</v>
          </cell>
          <cell r="I49" t="str">
            <v>Espectadores en salas de cine en el país de películas colombianas</v>
          </cell>
          <cell r="J49" t="str">
            <v>Gestión</v>
          </cell>
          <cell r="K49" t="str">
            <v>Sectorial</v>
          </cell>
          <cell r="L49" t="str">
            <v>SI</v>
          </cell>
          <cell r="M49" t="str">
            <v>NO</v>
          </cell>
          <cell r="N49" t="str">
            <v>NO</v>
          </cell>
          <cell r="O49" t="str">
            <v>SI</v>
          </cell>
          <cell r="P49" t="str">
            <v>Número de espectadores</v>
          </cell>
          <cell r="Q49" t="str">
            <v>Mensual</v>
          </cell>
          <cell r="R49" t="str">
            <v>Flujo</v>
          </cell>
          <cell r="S49">
            <v>2168159</v>
          </cell>
          <cell r="T49">
            <v>2000000</v>
          </cell>
          <cell r="U49">
            <v>2000000</v>
          </cell>
          <cell r="V49">
            <v>2000000</v>
          </cell>
          <cell r="W49">
            <v>2000000</v>
          </cell>
          <cell r="X49">
            <v>2000000</v>
          </cell>
          <cell r="Y49">
            <v>0</v>
          </cell>
          <cell r="Z49">
            <v>0</v>
          </cell>
          <cell r="AA49">
            <v>0</v>
          </cell>
          <cell r="AB49">
            <v>0</v>
          </cell>
          <cell r="AC49">
            <v>0</v>
          </cell>
          <cell r="AD49">
            <v>0</v>
          </cell>
          <cell r="AE49" t="str">
            <v>En lo corrido de la vigencia 2016 han asistido 1.989.406 Espectadores a salas de cine del país a películas Colombianas con reporte parcial de salas. De esta manera el avance de la meta 2016 es del 99%</v>
          </cell>
          <cell r="AF49">
            <v>42490.208333333299</v>
          </cell>
          <cell r="AG49">
            <v>42496.396771909698</v>
          </cell>
          <cell r="AH49" t="str">
            <v>Adelfa Martínez Bonilla</v>
          </cell>
          <cell r="AI49" t="str">
            <v>amartinez@mincultura.gov.co</v>
          </cell>
          <cell r="AJ49">
            <v>0</v>
          </cell>
          <cell r="AK49">
            <v>0</v>
          </cell>
          <cell r="AL49">
            <v>0</v>
          </cell>
        </row>
        <row r="50">
          <cell r="A50">
            <v>4922</v>
          </cell>
          <cell r="B50" t="str">
            <v>Todos por un Nuevo País</v>
          </cell>
          <cell r="C50" t="str">
            <v>Competitividad e infraestructura estratégica</v>
          </cell>
          <cell r="D50" t="str">
            <v>Incrementar la productividad de las empresas colombianas a partir de la sofisticación y diversificación del aparato productivo.</v>
          </cell>
          <cell r="E50" t="str">
            <v>Cultura</v>
          </cell>
          <cell r="F50" t="str">
            <v>MINCULTURA</v>
          </cell>
          <cell r="G50" t="str">
            <v>Incentivo al emprendimiento e industria cultural</v>
          </cell>
          <cell r="H50">
            <v>4922</v>
          </cell>
          <cell r="I50" t="str">
            <v>Rodaje de películas en el país en el marco de la Ley 1556 de 2012</v>
          </cell>
          <cell r="J50" t="str">
            <v>Resultado</v>
          </cell>
          <cell r="K50" t="str">
            <v>Sectorial</v>
          </cell>
          <cell r="L50" t="str">
            <v>SI</v>
          </cell>
          <cell r="M50" t="str">
            <v>NO</v>
          </cell>
          <cell r="N50" t="str">
            <v>NO</v>
          </cell>
          <cell r="O50" t="str">
            <v>SI</v>
          </cell>
          <cell r="P50" t="str">
            <v>Número de películas</v>
          </cell>
          <cell r="Q50" t="str">
            <v>Mensual</v>
          </cell>
          <cell r="R50" t="str">
            <v>Acumulado</v>
          </cell>
          <cell r="S50">
            <v>4</v>
          </cell>
          <cell r="T50">
            <v>4</v>
          </cell>
          <cell r="U50">
            <v>4</v>
          </cell>
          <cell r="V50">
            <v>4</v>
          </cell>
          <cell r="W50">
            <v>4</v>
          </cell>
          <cell r="X50">
            <v>16</v>
          </cell>
          <cell r="Y50">
            <v>0</v>
          </cell>
          <cell r="Z50">
            <v>0</v>
          </cell>
          <cell r="AA50">
            <v>0</v>
          </cell>
          <cell r="AB50">
            <v>0</v>
          </cell>
          <cell r="AC50">
            <v>0</v>
          </cell>
          <cell r="AD50">
            <v>0</v>
          </cell>
          <cell r="AE50" t="str">
            <v xml:space="preserve">Entre el 1 de enero y 30 de abril de 2016 las obras cinematográficas rodadas total o parcialmente en el país y que celebran contratos de Filmación Colombia son 2: 1. HANDLE WITH CARE 2. ORBITA 9 </v>
          </cell>
          <cell r="AF50">
            <v>42490.208333333299</v>
          </cell>
          <cell r="AG50">
            <v>42496.395069247701</v>
          </cell>
          <cell r="AH50" t="str">
            <v>Adelfa Martínez Bonilla</v>
          </cell>
          <cell r="AI50" t="str">
            <v>amartinez@mincultura.gov.co</v>
          </cell>
          <cell r="AJ50">
            <v>0</v>
          </cell>
          <cell r="AK50">
            <v>0</v>
          </cell>
          <cell r="AL50">
            <v>0</v>
          </cell>
        </row>
        <row r="51">
          <cell r="A51">
            <v>4923</v>
          </cell>
          <cell r="B51" t="str">
            <v>Todos por un Nuevo País</v>
          </cell>
          <cell r="C51" t="str">
            <v>Competitividad e infraestructura estratégica</v>
          </cell>
          <cell r="D51" t="str">
            <v>Incrementar la productividad de las empresas colombianas a partir de la sofisticación y diversificación del aparato productivo.</v>
          </cell>
          <cell r="E51" t="str">
            <v>Cultura</v>
          </cell>
          <cell r="F51" t="str">
            <v>MINCULTURA</v>
          </cell>
          <cell r="G51" t="str">
            <v>Incentivo al emprendimiento e industria cultural</v>
          </cell>
          <cell r="H51">
            <v>4923</v>
          </cell>
          <cell r="I51" t="str">
            <v>Organizaciones del sector cultural formalizadas</v>
          </cell>
          <cell r="J51" t="str">
            <v>Producto</v>
          </cell>
          <cell r="K51" t="str">
            <v>Sectorial</v>
          </cell>
          <cell r="L51" t="str">
            <v>SI</v>
          </cell>
          <cell r="M51" t="str">
            <v>SI</v>
          </cell>
          <cell r="N51" t="str">
            <v>NO</v>
          </cell>
          <cell r="O51" t="str">
            <v>SI</v>
          </cell>
          <cell r="P51" t="str">
            <v>Número de organizaciones del sector cultural</v>
          </cell>
          <cell r="Q51" t="str">
            <v>Semestral</v>
          </cell>
          <cell r="R51" t="str">
            <v>Acumulado</v>
          </cell>
          <cell r="S51">
            <v>0</v>
          </cell>
          <cell r="T51">
            <v>28</v>
          </cell>
          <cell r="U51">
            <v>27</v>
          </cell>
          <cell r="V51">
            <v>28</v>
          </cell>
          <cell r="W51">
            <v>27</v>
          </cell>
          <cell r="X51">
            <v>110</v>
          </cell>
          <cell r="Y51">
            <v>0</v>
          </cell>
          <cell r="Z51">
            <v>0</v>
          </cell>
          <cell r="AA51">
            <v>0</v>
          </cell>
          <cell r="AB51">
            <v>0</v>
          </cell>
          <cell r="AC51">
            <v>0</v>
          </cell>
          <cell r="AD51">
            <v>0</v>
          </cell>
          <cell r="AE51" t="str">
            <v xml:space="preserve">La convocatoria para la participación en el Laboratorio C3+d cerró el 11 de abril, después de lo cual se realizaron los procesos de selección sobre los postulados y asignación de asesores para iniciar actividades el 18 de este mismo mes. En la actualidad </v>
          </cell>
          <cell r="AF51">
            <v>42490.208333333299</v>
          </cell>
          <cell r="AG51">
            <v>42500.439784259303</v>
          </cell>
          <cell r="AH51" t="str">
            <v>Adriana Gonzalez Hassig</v>
          </cell>
          <cell r="AI51" t="str">
            <v>agonzalez@mincultura.gov.co</v>
          </cell>
          <cell r="AJ51">
            <v>0</v>
          </cell>
          <cell r="AK51">
            <v>0</v>
          </cell>
          <cell r="AL51">
            <v>0</v>
          </cell>
        </row>
        <row r="52">
          <cell r="A52">
            <v>4924</v>
          </cell>
          <cell r="B52" t="str">
            <v>Todos por un Nuevo País</v>
          </cell>
          <cell r="C52" t="str">
            <v>Competitividad e infraestructura estratégica</v>
          </cell>
          <cell r="D52" t="str">
            <v>Incrementar la productividad de las empresas colombianas a partir de la sofisticación y diversificación del aparato productivo.</v>
          </cell>
          <cell r="E52" t="str">
            <v>Cultura</v>
          </cell>
          <cell r="F52" t="str">
            <v>MINCULTURA</v>
          </cell>
          <cell r="G52" t="str">
            <v>Incentivo al emprendimiento e industria cultural</v>
          </cell>
          <cell r="H52">
            <v>4924</v>
          </cell>
          <cell r="I52" t="str">
            <v>Emprendedores culturales beneficiados con recursos de capital semilla y créditos</v>
          </cell>
          <cell r="J52" t="str">
            <v>Producto</v>
          </cell>
          <cell r="K52" t="str">
            <v>Sectorial</v>
          </cell>
          <cell r="L52" t="str">
            <v>SI</v>
          </cell>
          <cell r="M52" t="str">
            <v>NO</v>
          </cell>
          <cell r="N52" t="str">
            <v>NO</v>
          </cell>
          <cell r="O52" t="str">
            <v>SI</v>
          </cell>
          <cell r="P52" t="str">
            <v>Número de emprendedores</v>
          </cell>
          <cell r="Q52" t="str">
            <v>Trimestral</v>
          </cell>
          <cell r="R52" t="str">
            <v>Acumulado</v>
          </cell>
          <cell r="S52">
            <v>88</v>
          </cell>
          <cell r="T52">
            <v>50</v>
          </cell>
          <cell r="U52">
            <v>50</v>
          </cell>
          <cell r="V52">
            <v>50</v>
          </cell>
          <cell r="W52">
            <v>50</v>
          </cell>
          <cell r="X52">
            <v>200</v>
          </cell>
          <cell r="Y52">
            <v>0</v>
          </cell>
          <cell r="Z52">
            <v>0</v>
          </cell>
          <cell r="AA52">
            <v>0</v>
          </cell>
          <cell r="AB52">
            <v>0</v>
          </cell>
          <cell r="AC52">
            <v>0</v>
          </cell>
          <cell r="AD52">
            <v>0</v>
          </cell>
          <cell r="AE52" t="str">
            <v>En la vigencia 2016 se adjudicaron 2 créditos a emprendedores culturales a través de Bancoldex con lo cual el Ministerio de Cultura ha apoyado el otorgamiento de 52 créditos en los años 2015 y 2016. 25 a través del Fondo Nacional de Garantías y 27 a travé</v>
          </cell>
          <cell r="AF52">
            <v>42429.208333333299</v>
          </cell>
          <cell r="AG52">
            <v>42439.508063738402</v>
          </cell>
          <cell r="AH52" t="str">
            <v>Adriana Gonzalez Hassig</v>
          </cell>
          <cell r="AI52" t="str">
            <v>agonzalez@mincultura.gov.co</v>
          </cell>
          <cell r="AJ52">
            <v>0</v>
          </cell>
          <cell r="AK52">
            <v>0</v>
          </cell>
          <cell r="AL52">
            <v>0</v>
          </cell>
        </row>
        <row r="53">
          <cell r="A53">
            <v>4925</v>
          </cell>
          <cell r="B53" t="str">
            <v>Todos por un Nuevo País</v>
          </cell>
          <cell r="C53" t="str">
            <v>Competitividad e infraestructura estratégica</v>
          </cell>
          <cell r="D53" t="str">
            <v>Incrementar la productividad de las empresas colombianas a partir de la sofisticación y diversificación del aparato productivo.</v>
          </cell>
          <cell r="E53" t="str">
            <v>Cultura</v>
          </cell>
          <cell r="F53" t="str">
            <v>MINCULTURA</v>
          </cell>
          <cell r="G53" t="str">
            <v>Incentivo al emprendimiento e industria cultural</v>
          </cell>
          <cell r="H53">
            <v>4925</v>
          </cell>
          <cell r="I53" t="str">
            <v>Empresarios culturales apoyados para hacer presencia en mercados internacionales de industrias culturales</v>
          </cell>
          <cell r="J53" t="str">
            <v>Producto</v>
          </cell>
          <cell r="K53" t="str">
            <v>Sectorial</v>
          </cell>
          <cell r="L53" t="str">
            <v>SI</v>
          </cell>
          <cell r="M53" t="str">
            <v>NO</v>
          </cell>
          <cell r="N53" t="str">
            <v>NO</v>
          </cell>
          <cell r="O53" t="str">
            <v>SI</v>
          </cell>
          <cell r="P53" t="str">
            <v>Número de empresarios culturales</v>
          </cell>
          <cell r="Q53" t="str">
            <v>Trimestral</v>
          </cell>
          <cell r="R53" t="str">
            <v>Acumulado</v>
          </cell>
          <cell r="S53">
            <v>52</v>
          </cell>
          <cell r="T53">
            <v>20</v>
          </cell>
          <cell r="U53">
            <v>20</v>
          </cell>
          <cell r="V53">
            <v>20</v>
          </cell>
          <cell r="W53">
            <v>23</v>
          </cell>
          <cell r="X53">
            <v>83</v>
          </cell>
          <cell r="Y53">
            <v>0</v>
          </cell>
          <cell r="Z53">
            <v>0</v>
          </cell>
          <cell r="AA53">
            <v>0</v>
          </cell>
          <cell r="AB53">
            <v>0</v>
          </cell>
          <cell r="AC53">
            <v>0</v>
          </cell>
          <cell r="AD53">
            <v>0</v>
          </cell>
          <cell r="AE53" t="str">
            <v>El Mercado Insular de Expresiones Culturales, MINEC 2016, se realizó del 14 al 16 de abril en San Andrés en su edición anual, contando con la participación de 10 empresarios pertenecientes al programa LASO de Mincultura. Este es un escenario especializado</v>
          </cell>
          <cell r="AF53">
            <v>42490.208333333299</v>
          </cell>
          <cell r="AG53">
            <v>42500.439051539397</v>
          </cell>
          <cell r="AH53" t="str">
            <v>Adriana Gonzalez Hassig</v>
          </cell>
          <cell r="AI53" t="str">
            <v>agonzalez@mincultura.gov.co</v>
          </cell>
          <cell r="AJ53">
            <v>0</v>
          </cell>
          <cell r="AK53">
            <v>0</v>
          </cell>
          <cell r="AL53">
            <v>0</v>
          </cell>
        </row>
        <row r="54">
          <cell r="A54">
            <v>4585</v>
          </cell>
          <cell r="B54" t="str">
            <v>Todos por un Nuevo País</v>
          </cell>
          <cell r="C54" t="str">
            <v>Competitividad e infraestructura estratégica</v>
          </cell>
          <cell r="D54" t="str">
            <v>Contribuir al desarrollo productivo y la solución de los desafíos sociales del país a través de la ciencia, tecnología e innovación</v>
          </cell>
          <cell r="E54" t="str">
            <v>Ciencia, Tecnología e Innovación</v>
          </cell>
          <cell r="F54" t="str">
            <v>COLCIENCIAS</v>
          </cell>
          <cell r="G54" t="str">
            <v>Desarrollo y fortalecimiento del sistema y la institucionalidad de la Ciencia, Tecnología e Innovación</v>
          </cell>
          <cell r="H54">
            <v>4585</v>
          </cell>
          <cell r="I54" t="str">
            <v>Porcentaje de los recursos ejecutados a través del FFJC por entidades aportantes diferentes a Colciencias</v>
          </cell>
          <cell r="J54" t="str">
            <v>Producto</v>
          </cell>
          <cell r="K54" t="str">
            <v>Sectorial</v>
          </cell>
          <cell r="L54" t="str">
            <v>SI</v>
          </cell>
          <cell r="M54" t="str">
            <v>SI</v>
          </cell>
          <cell r="N54" t="str">
            <v>NO</v>
          </cell>
          <cell r="O54" t="str">
            <v>SI</v>
          </cell>
          <cell r="P54" t="str">
            <v>Porcentaje</v>
          </cell>
          <cell r="Q54" t="str">
            <v>Trimestral</v>
          </cell>
          <cell r="R54" t="str">
            <v>Capacidad</v>
          </cell>
          <cell r="S54">
            <v>46</v>
          </cell>
          <cell r="T54">
            <v>49.5</v>
          </cell>
          <cell r="U54">
            <v>53</v>
          </cell>
          <cell r="V54">
            <v>56.5</v>
          </cell>
          <cell r="W54">
            <v>60</v>
          </cell>
          <cell r="X54">
            <v>60</v>
          </cell>
          <cell r="Y54">
            <v>0</v>
          </cell>
          <cell r="Z54">
            <v>0</v>
          </cell>
          <cell r="AA54">
            <v>0</v>
          </cell>
          <cell r="AB54">
            <v>0</v>
          </cell>
          <cell r="AC54">
            <v>0</v>
          </cell>
          <cell r="AD54">
            <v>0</v>
          </cell>
          <cell r="AE54" t="str">
            <v xml:space="preserve">El porcentaje de recursos ejecutados a través del Fondo Francisco José de Caldas (FFJC) por entidades aportantes diferentes a COLCIENCIAS a corte del 31 de marzo de 2016 fue de 68,5%, cifra superior a la meta propuesta para este año, la cual se encuentra </v>
          </cell>
          <cell r="AF54">
            <v>42490.208333333299</v>
          </cell>
          <cell r="AG54">
            <v>42501.415411145797</v>
          </cell>
          <cell r="AH54" t="str">
            <v>Adriana Isabel Prieto Alzate</v>
          </cell>
          <cell r="AI54" t="str">
            <v>aiprieto@colciencias.gov.co</v>
          </cell>
          <cell r="AJ54">
            <v>60</v>
          </cell>
          <cell r="AK54">
            <v>0</v>
          </cell>
          <cell r="AL54">
            <v>0</v>
          </cell>
        </row>
        <row r="55">
          <cell r="A55">
            <v>4586</v>
          </cell>
          <cell r="B55" t="str">
            <v>Todos por un Nuevo País</v>
          </cell>
          <cell r="C55" t="str">
            <v>Competitividad e infraestructura estratégica</v>
          </cell>
          <cell r="D55" t="str">
            <v>Contribuir al desarrollo productivo y la solución de los desafíos sociales del país a través de la ciencia, tecnología e innovación</v>
          </cell>
          <cell r="E55" t="str">
            <v>Ciencia, Tecnología e Innovación</v>
          </cell>
          <cell r="F55" t="str">
            <v>COLCIENCIAS</v>
          </cell>
          <cell r="G55" t="str">
            <v>Desarrollo y fortalecimiento del sistema y la institucionalidad de la Ciencia, Tecnología e Innovación</v>
          </cell>
          <cell r="H55">
            <v>4586</v>
          </cell>
          <cell r="I55" t="str">
            <v>Publicaciones científicas y tecnológicas de alto impacto</v>
          </cell>
          <cell r="J55" t="str">
            <v>Resultado</v>
          </cell>
          <cell r="K55" t="str">
            <v>Sectorial</v>
          </cell>
          <cell r="L55" t="str">
            <v>SI</v>
          </cell>
          <cell r="M55" t="str">
            <v>NO</v>
          </cell>
          <cell r="N55" t="str">
            <v>NO</v>
          </cell>
          <cell r="O55" t="str">
            <v>SI</v>
          </cell>
          <cell r="P55" t="str">
            <v>Número</v>
          </cell>
          <cell r="Q55" t="str">
            <v>Anual</v>
          </cell>
          <cell r="R55" t="str">
            <v>Capacidad</v>
          </cell>
          <cell r="S55">
            <v>6.1</v>
          </cell>
          <cell r="T55">
            <v>8.1</v>
          </cell>
          <cell r="U55">
            <v>9.1</v>
          </cell>
          <cell r="V55">
            <v>10.199999999999999</v>
          </cell>
          <cell r="W55">
            <v>11.5</v>
          </cell>
          <cell r="X55">
            <v>11.5</v>
          </cell>
          <cell r="Y55">
            <v>0</v>
          </cell>
          <cell r="Z55">
            <v>0</v>
          </cell>
          <cell r="AA55">
            <v>0</v>
          </cell>
          <cell r="AB55">
            <v>0</v>
          </cell>
          <cell r="AC55">
            <v>0</v>
          </cell>
          <cell r="AD55">
            <v>0</v>
          </cell>
          <cell r="AE55" t="str">
            <v>Sin novedad hasta 31 de octubre de 2016. Se resalta que la metodología para el cálculo de este indicador de país está soportada en la metodología del Global Innovation Index para el indicador Scientific and technical publications. El dato reportado a dici</v>
          </cell>
          <cell r="AF55">
            <v>42490.208333333299</v>
          </cell>
          <cell r="AG55">
            <v>42501.414395567102</v>
          </cell>
          <cell r="AH55" t="str">
            <v>Adriana Isabel Prieto Alzate</v>
          </cell>
          <cell r="AI55" t="str">
            <v>aiprieto@colciencias.gov.co</v>
          </cell>
          <cell r="AJ55">
            <v>60</v>
          </cell>
          <cell r="AK55">
            <v>0</v>
          </cell>
          <cell r="AL55">
            <v>0</v>
          </cell>
        </row>
        <row r="56">
          <cell r="A56">
            <v>4587</v>
          </cell>
          <cell r="B56" t="str">
            <v>Todos por un Nuevo País</v>
          </cell>
          <cell r="C56" t="str">
            <v>Competitividad e infraestructura estratégica</v>
          </cell>
          <cell r="D56" t="str">
            <v>Contribuir al desarrollo productivo y la solución de los desafíos sociales del país a través de la ciencia, tecnología e innovación</v>
          </cell>
          <cell r="E56" t="str">
            <v>Ciencia, Tecnología e Innovación</v>
          </cell>
          <cell r="F56" t="str">
            <v>COLCIENCIAS</v>
          </cell>
          <cell r="G56" t="str">
            <v>Desarrollo y fortalecimiento del sistema y la institucionalidad de la Ciencia, Tecnología e Innovación</v>
          </cell>
          <cell r="H56">
            <v>4587</v>
          </cell>
          <cell r="I56" t="str">
            <v>Becas para la formación de maestrias y doctorados nacional y exterior financiado por Colciencias y otras entidades.</v>
          </cell>
          <cell r="J56" t="str">
            <v>Producto</v>
          </cell>
          <cell r="K56" t="str">
            <v>Sectorial</v>
          </cell>
          <cell r="L56" t="str">
            <v>SI</v>
          </cell>
          <cell r="M56" t="str">
            <v>SI</v>
          </cell>
          <cell r="N56" t="str">
            <v>NO</v>
          </cell>
          <cell r="O56" t="str">
            <v>SI</v>
          </cell>
          <cell r="P56" t="str">
            <v>Número</v>
          </cell>
          <cell r="Q56" t="str">
            <v>Semestral</v>
          </cell>
          <cell r="R56" t="str">
            <v>Acumulado</v>
          </cell>
          <cell r="S56">
            <v>9163</v>
          </cell>
          <cell r="T56">
            <v>2500</v>
          </cell>
          <cell r="U56">
            <v>2500</v>
          </cell>
          <cell r="V56">
            <v>2500</v>
          </cell>
          <cell r="W56">
            <v>2500</v>
          </cell>
          <cell r="X56">
            <v>10000</v>
          </cell>
          <cell r="Y56">
            <v>0</v>
          </cell>
          <cell r="Z56">
            <v>0</v>
          </cell>
          <cell r="AA56">
            <v>0</v>
          </cell>
          <cell r="AB56">
            <v>0</v>
          </cell>
          <cell r="AC56">
            <v>0</v>
          </cell>
          <cell r="AD56">
            <v>0</v>
          </cell>
          <cell r="AE56" t="str">
            <v>En Abril abrieron ocho convocatorias orientadas a la formación de recurso humano alatamenten calificado (Doctorado y Maestría). Abrio la Conv 758 Doctorado Nacional en Empresa, la Conv 757 Doctorados Nacionales 2016, la Conv 756 Convocatoria de Doctorados</v>
          </cell>
          <cell r="AF56">
            <v>42490.208333333299</v>
          </cell>
          <cell r="AG56">
            <v>42501.409725231497</v>
          </cell>
          <cell r="AH56" t="str">
            <v>Adriana Isabel Prieto Alzate</v>
          </cell>
          <cell r="AI56" t="str">
            <v>aiprieto@colciencias.gov.co</v>
          </cell>
          <cell r="AJ56">
            <v>60</v>
          </cell>
          <cell r="AK56">
            <v>0</v>
          </cell>
          <cell r="AL56">
            <v>0</v>
          </cell>
        </row>
        <row r="57">
          <cell r="A57">
            <v>4588</v>
          </cell>
          <cell r="B57" t="str">
            <v>Todos por un Nuevo País</v>
          </cell>
          <cell r="C57" t="str">
            <v>Competitividad e infraestructura estratégica</v>
          </cell>
          <cell r="D57" t="str">
            <v>Contribuir al desarrollo productivo y la solución de los desafíos sociales del país a través de la ciencia, tecnología e innovación</v>
          </cell>
          <cell r="E57" t="str">
            <v>Ciencia, Tecnología e Innovación</v>
          </cell>
          <cell r="F57" t="str">
            <v>COLCIENCIAS</v>
          </cell>
          <cell r="G57" t="str">
            <v>Desarrollo y fortalecimiento del sistema y la institucionalidad de la Ciencia, Tecnología e Innovación</v>
          </cell>
          <cell r="H57">
            <v>4588</v>
          </cell>
          <cell r="I57" t="str">
            <v>Artículos científicos publicados por investigadores colombianos en revistas científicas especializadas</v>
          </cell>
          <cell r="J57" t="str">
            <v>Producto</v>
          </cell>
          <cell r="K57" t="str">
            <v>Sectorial</v>
          </cell>
          <cell r="L57" t="str">
            <v>SI</v>
          </cell>
          <cell r="M57" t="str">
            <v>SI</v>
          </cell>
          <cell r="N57" t="str">
            <v>NO</v>
          </cell>
          <cell r="O57" t="str">
            <v>SI</v>
          </cell>
          <cell r="P57" t="str">
            <v>Número</v>
          </cell>
          <cell r="Q57" t="str">
            <v>Trimestral</v>
          </cell>
          <cell r="R57" t="str">
            <v>Flujo</v>
          </cell>
          <cell r="S57">
            <v>6721</v>
          </cell>
          <cell r="T57">
            <v>7000</v>
          </cell>
          <cell r="U57">
            <v>7700</v>
          </cell>
          <cell r="V57">
            <v>9100</v>
          </cell>
          <cell r="W57">
            <v>13400</v>
          </cell>
          <cell r="X57">
            <v>13400</v>
          </cell>
          <cell r="Y57">
            <v>0</v>
          </cell>
          <cell r="Z57">
            <v>0</v>
          </cell>
          <cell r="AA57">
            <v>0</v>
          </cell>
          <cell r="AB57">
            <v>0</v>
          </cell>
          <cell r="AC57">
            <v>0</v>
          </cell>
          <cell r="AD57">
            <v>0</v>
          </cell>
          <cell r="AE57" t="str">
            <v xml:space="preserve">- Se publicaron resultados preliminares de la la convocatoria de medición y reconocimiento de los grupos de investigación e investigadores, a partir de la ponderación de su producción científica con calidad e impacto. Los resultados finales se publicarán </v>
          </cell>
          <cell r="AF57">
            <v>42490.208333333299</v>
          </cell>
          <cell r="AG57">
            <v>42501.4090915509</v>
          </cell>
          <cell r="AH57" t="str">
            <v>Adriana Isabel Prieto Alzate</v>
          </cell>
          <cell r="AI57" t="str">
            <v>aiprieto@colciencias.gov.co</v>
          </cell>
          <cell r="AJ57">
            <v>60</v>
          </cell>
          <cell r="AK57">
            <v>0</v>
          </cell>
          <cell r="AL57">
            <v>0</v>
          </cell>
        </row>
        <row r="58">
          <cell r="A58">
            <v>4582</v>
          </cell>
          <cell r="B58" t="str">
            <v>Todos por un Nuevo País</v>
          </cell>
          <cell r="C58" t="str">
            <v>Competitividad e infraestructura estratégica</v>
          </cell>
          <cell r="D58" t="str">
            <v>Contribuir al desarrollo productivo y la solución de los desafíos sociales del país a través de la ciencia, tecnología e innovación</v>
          </cell>
          <cell r="E58" t="str">
            <v>Ciencia, Tecnología e Innovación</v>
          </cell>
          <cell r="F58" t="str">
            <v>COLCIENCIAS</v>
          </cell>
          <cell r="G58" t="str">
            <v>Desarrollo y fortalecimiento del sistema y la institucionalidad de la Ciencia, Tecnología e Innovación</v>
          </cell>
          <cell r="H58">
            <v>4582</v>
          </cell>
          <cell r="I58" t="str">
            <v>Inversión nacional en ACTI como % del PIB</v>
          </cell>
          <cell r="J58" t="str">
            <v>Producto</v>
          </cell>
          <cell r="K58" t="str">
            <v>Sectorial</v>
          </cell>
          <cell r="L58" t="str">
            <v>SI</v>
          </cell>
          <cell r="M58" t="str">
            <v>NO</v>
          </cell>
          <cell r="N58" t="str">
            <v>NO</v>
          </cell>
          <cell r="O58" t="str">
            <v>SI</v>
          </cell>
          <cell r="P58" t="str">
            <v>Porcentaje</v>
          </cell>
          <cell r="Q58" t="str">
            <v>Anual</v>
          </cell>
          <cell r="R58" t="str">
            <v>Capacidad</v>
          </cell>
          <cell r="S58">
            <v>0.5</v>
          </cell>
          <cell r="T58">
            <v>0.6</v>
          </cell>
          <cell r="U58">
            <v>0.7</v>
          </cell>
          <cell r="V58">
            <v>0.93</v>
          </cell>
          <cell r="W58">
            <v>1</v>
          </cell>
          <cell r="X58">
            <v>1</v>
          </cell>
          <cell r="Y58">
            <v>0</v>
          </cell>
          <cell r="Z58">
            <v>0</v>
          </cell>
          <cell r="AA58">
            <v>0</v>
          </cell>
          <cell r="AB58">
            <v>0</v>
          </cell>
          <cell r="AC58">
            <v>0</v>
          </cell>
          <cell r="AD58">
            <v>0</v>
          </cell>
          <cell r="AE58" t="str">
            <v>Se vienen desarrollando en coordinación con Presidencia y DNP yna serie de acciones encaminadas a cumplir la inversión país en ACTI a 2018, y con inversión del sector privado del 50% en el total e la inversión de ACTI. Se destaca en abril: Ampliar la mues</v>
          </cell>
          <cell r="AF58">
            <v>42490.208333333299</v>
          </cell>
          <cell r="AG58">
            <v>42501.416304131897</v>
          </cell>
          <cell r="AH58" t="str">
            <v>Adriana Isabel Prieto Alzate</v>
          </cell>
          <cell r="AI58" t="str">
            <v>aiprieto@colciencias.gov.co</v>
          </cell>
          <cell r="AJ58">
            <v>480</v>
          </cell>
          <cell r="AK58">
            <v>0</v>
          </cell>
          <cell r="AL58">
            <v>0</v>
          </cell>
        </row>
        <row r="59">
          <cell r="A59">
            <v>4583</v>
          </cell>
          <cell r="B59" t="str">
            <v>Todos por un Nuevo País</v>
          </cell>
          <cell r="C59" t="str">
            <v>Competitividad e infraestructura estratégica</v>
          </cell>
          <cell r="D59" t="str">
            <v>Contribuir al desarrollo productivo y la solución de los desafíos sociales del país a través de la ciencia, tecnología e innovación</v>
          </cell>
          <cell r="E59" t="str">
            <v>Ciencia, Tecnología e Innovación</v>
          </cell>
          <cell r="F59" t="str">
            <v>COLCIENCIAS</v>
          </cell>
          <cell r="G59" t="str">
            <v>Desarrollo y fortalecimiento del sistema y la institucionalidad de la Ciencia, Tecnología e Innovación</v>
          </cell>
          <cell r="H59">
            <v>4583</v>
          </cell>
          <cell r="I59" t="str">
            <v>Porcentaje de asignación del cupo de inversión para deducción tributaria</v>
          </cell>
          <cell r="J59" t="str">
            <v>Producto</v>
          </cell>
          <cell r="K59" t="str">
            <v>Sectorial</v>
          </cell>
          <cell r="L59" t="str">
            <v>SI</v>
          </cell>
          <cell r="M59" t="str">
            <v>SI</v>
          </cell>
          <cell r="N59" t="str">
            <v>NO</v>
          </cell>
          <cell r="O59" t="str">
            <v>SI</v>
          </cell>
          <cell r="P59" t="str">
            <v>Porcentaje</v>
          </cell>
          <cell r="Q59" t="str">
            <v>Semestral</v>
          </cell>
          <cell r="R59" t="str">
            <v>Capacidad</v>
          </cell>
          <cell r="S59">
            <v>69</v>
          </cell>
          <cell r="T59">
            <v>70</v>
          </cell>
          <cell r="U59">
            <v>80</v>
          </cell>
          <cell r="V59">
            <v>90</v>
          </cell>
          <cell r="W59">
            <v>100</v>
          </cell>
          <cell r="X59">
            <v>100</v>
          </cell>
          <cell r="Y59">
            <v>0</v>
          </cell>
          <cell r="Z59">
            <v>0</v>
          </cell>
          <cell r="AA59">
            <v>0</v>
          </cell>
          <cell r="AB59">
            <v>0</v>
          </cell>
          <cell r="AC59">
            <v>0</v>
          </cell>
          <cell r="AD59">
            <v>0</v>
          </cell>
          <cell r="AE59" t="str">
            <v>Se recibieron todos los informes de avance de todos los proyectos calificados que contienen varias vigencias, plurianuales, los cuales están siendo revisados por la áreas técnicas correspondientes con el fin de verificar si es correcto emitir resoluciones</v>
          </cell>
          <cell r="AF59">
            <v>42490.208333333299</v>
          </cell>
          <cell r="AG59">
            <v>42501.418090312502</v>
          </cell>
          <cell r="AH59" t="str">
            <v>Adriana Isabel Prieto Alzate</v>
          </cell>
          <cell r="AI59" t="str">
            <v>aiprieto@colciencias.gov.co</v>
          </cell>
          <cell r="AJ59">
            <v>60</v>
          </cell>
          <cell r="AK59">
            <v>0</v>
          </cell>
          <cell r="AL59">
            <v>0</v>
          </cell>
        </row>
        <row r="60">
          <cell r="A60">
            <v>4584</v>
          </cell>
          <cell r="B60" t="str">
            <v>Todos por un Nuevo País</v>
          </cell>
          <cell r="C60" t="str">
            <v>Competitividad e infraestructura estratégica</v>
          </cell>
          <cell r="D60" t="str">
            <v>Contribuir al desarrollo productivo y la solución de los desafíos sociales del país a través de la ciencia, tecnología e innovación</v>
          </cell>
          <cell r="E60" t="str">
            <v>Ciencia, Tecnología e Innovación</v>
          </cell>
          <cell r="F60" t="str">
            <v>COLCIENCIAS</v>
          </cell>
          <cell r="G60" t="str">
            <v>Desarrollo y fortalecimiento del sistema y la institucionalidad de la Ciencia, Tecnología e Innovación</v>
          </cell>
          <cell r="H60">
            <v>4584</v>
          </cell>
          <cell r="I60" t="str">
            <v>Ciudades con pacto por la innovación en ejecución</v>
          </cell>
          <cell r="J60" t="str">
            <v>Producto</v>
          </cell>
          <cell r="K60" t="str">
            <v>Sectorial</v>
          </cell>
          <cell r="L60" t="str">
            <v>SI</v>
          </cell>
          <cell r="M60" t="str">
            <v>SI</v>
          </cell>
          <cell r="N60" t="str">
            <v>NO</v>
          </cell>
          <cell r="O60" t="str">
            <v>SI</v>
          </cell>
          <cell r="P60" t="str">
            <v>Número</v>
          </cell>
          <cell r="Q60" t="str">
            <v>Semestral</v>
          </cell>
          <cell r="R60" t="str">
            <v>Acumulado</v>
          </cell>
          <cell r="S60">
            <v>0</v>
          </cell>
          <cell r="T60">
            <v>3</v>
          </cell>
          <cell r="U60">
            <v>3</v>
          </cell>
          <cell r="V60">
            <v>2</v>
          </cell>
          <cell r="W60">
            <v>0</v>
          </cell>
          <cell r="X60">
            <v>8</v>
          </cell>
          <cell r="Y60">
            <v>0</v>
          </cell>
          <cell r="Z60">
            <v>0</v>
          </cell>
          <cell r="AA60">
            <v>0</v>
          </cell>
          <cell r="AB60">
            <v>0</v>
          </cell>
          <cell r="AC60">
            <v>0</v>
          </cell>
          <cell r="AD60">
            <v>0</v>
          </cell>
          <cell r="AE60" t="str">
            <v>Se cuenta con las fechas en las que se esperan realizar los pactos por la innovación pendientes: Bogota en Agosto y Manizales en Septiembre</v>
          </cell>
          <cell r="AF60">
            <v>42490.208333333299</v>
          </cell>
          <cell r="AG60">
            <v>42501.418431284699</v>
          </cell>
          <cell r="AH60" t="str">
            <v>Adriana Isabel Prieto Alzate</v>
          </cell>
          <cell r="AI60" t="str">
            <v>aiprieto@colciencias.gov.co</v>
          </cell>
          <cell r="AJ60">
            <v>60</v>
          </cell>
          <cell r="AK60">
            <v>0</v>
          </cell>
          <cell r="AL60">
            <v>0</v>
          </cell>
        </row>
        <row r="61">
          <cell r="A61">
            <v>4589</v>
          </cell>
          <cell r="B61" t="str">
            <v>Todos por un Nuevo País</v>
          </cell>
          <cell r="C61" t="str">
            <v>Competitividad e infraestructura estratégica</v>
          </cell>
          <cell r="D61" t="str">
            <v>Contribuir al desarrollo productivo y la solución de los desafíos sociales del país a través de la ciencia, tecnología e innovación</v>
          </cell>
          <cell r="E61" t="str">
            <v>Ciencia, Tecnología e Innovación</v>
          </cell>
          <cell r="F61" t="str">
            <v>COLCIENCIAS</v>
          </cell>
          <cell r="G61" t="str">
            <v>Fomento a la investigación y a la transferencia del conocimiento</v>
          </cell>
          <cell r="H61">
            <v>4589</v>
          </cell>
          <cell r="I61" t="str">
            <v>Porcentaje de empresas clasificadas como innovadoras en sentido amplio y estricto pertenecientes a los sectores de industria y servicios</v>
          </cell>
          <cell r="J61" t="str">
            <v>Resultado</v>
          </cell>
          <cell r="K61" t="str">
            <v>Sectorial</v>
          </cell>
          <cell r="L61" t="str">
            <v>SI</v>
          </cell>
          <cell r="M61" t="str">
            <v>NO</v>
          </cell>
          <cell r="N61" t="str">
            <v>NO</v>
          </cell>
          <cell r="O61" t="str">
            <v>SI</v>
          </cell>
          <cell r="P61" t="str">
            <v>Porcentaje</v>
          </cell>
          <cell r="Q61" t="str">
            <v>Anual</v>
          </cell>
          <cell r="R61" t="str">
            <v>Flujo</v>
          </cell>
          <cell r="S61">
            <v>22.5</v>
          </cell>
          <cell r="T61">
            <v>26.2</v>
          </cell>
          <cell r="U61">
            <v>27.5</v>
          </cell>
          <cell r="V61">
            <v>28.7</v>
          </cell>
          <cell r="W61">
            <v>30</v>
          </cell>
          <cell r="X61">
            <v>30</v>
          </cell>
          <cell r="Y61">
            <v>0</v>
          </cell>
          <cell r="Z61">
            <v>0</v>
          </cell>
          <cell r="AA61">
            <v>0</v>
          </cell>
          <cell r="AB61">
            <v>0</v>
          </cell>
          <cell r="AC61">
            <v>0</v>
          </cell>
          <cell r="AD61">
            <v>0</v>
          </cell>
          <cell r="AE61" t="str">
            <v>El porcentaje de empresas innovadoras en sentido amplio y estricto es generado por el DANE a partir de los resultados que se publican anualmente de las Encuestas de Desarrollo de Innovación Tecnológica EDIT (Manufactura y servicios), por lo cual el report</v>
          </cell>
          <cell r="AF61">
            <v>42490.208333333299</v>
          </cell>
          <cell r="AG61">
            <v>42501.407688969899</v>
          </cell>
          <cell r="AH61" t="str">
            <v>Adriana Isabel Prieto Alzate</v>
          </cell>
          <cell r="AI61" t="str">
            <v>aiprieto@colciencias.gov.co</v>
          </cell>
          <cell r="AJ61">
            <v>480</v>
          </cell>
          <cell r="AK61">
            <v>0</v>
          </cell>
          <cell r="AL61">
            <v>0</v>
          </cell>
        </row>
        <row r="62">
          <cell r="A62">
            <v>4590</v>
          </cell>
          <cell r="B62" t="str">
            <v>Todos por un Nuevo País</v>
          </cell>
          <cell r="C62" t="str">
            <v>Competitividad e infraestructura estratégica</v>
          </cell>
          <cell r="D62" t="str">
            <v>Contribuir al desarrollo productivo y la solución de los desafíos sociales del país a través de la ciencia, tecnología e innovación</v>
          </cell>
          <cell r="E62" t="str">
            <v>Ciencia, Tecnología e Innovación</v>
          </cell>
          <cell r="F62" t="str">
            <v>COLCIENCIAS</v>
          </cell>
          <cell r="G62" t="str">
            <v>Fomento a la investigación y a la transferencia del conocimiento</v>
          </cell>
          <cell r="H62">
            <v>4590</v>
          </cell>
          <cell r="I62" t="str">
            <v>Empresas apoyadas en procesos de innovación por Colciencias</v>
          </cell>
          <cell r="J62" t="str">
            <v>Producto</v>
          </cell>
          <cell r="K62" t="str">
            <v>Sectorial</v>
          </cell>
          <cell r="L62" t="str">
            <v>SI</v>
          </cell>
          <cell r="M62" t="str">
            <v>NO</v>
          </cell>
          <cell r="N62" t="str">
            <v>NO</v>
          </cell>
          <cell r="O62" t="str">
            <v>SI</v>
          </cell>
          <cell r="P62" t="str">
            <v>Número</v>
          </cell>
          <cell r="Q62" t="str">
            <v>Semestral</v>
          </cell>
          <cell r="R62" t="str">
            <v>Acumulado</v>
          </cell>
          <cell r="S62">
            <v>1254</v>
          </cell>
          <cell r="T62">
            <v>1250</v>
          </cell>
          <cell r="U62">
            <v>1910</v>
          </cell>
          <cell r="V62">
            <v>1910</v>
          </cell>
          <cell r="W62">
            <v>1930</v>
          </cell>
          <cell r="X62">
            <v>7000</v>
          </cell>
          <cell r="Y62">
            <v>0</v>
          </cell>
          <cell r="Z62">
            <v>0</v>
          </cell>
          <cell r="AA62">
            <v>0</v>
          </cell>
          <cell r="AB62">
            <v>0</v>
          </cell>
          <cell r="AC62">
            <v>0</v>
          </cell>
          <cell r="AD62">
            <v>0</v>
          </cell>
          <cell r="AE62" t="str">
            <v>Como actividades relevantes, en abril se trabajó en la finalización de la implementción de proyectos en algunas regiones y cierre de las alianzas de Antioquia, Eje Cafetero, Pacífico, Santanderes y Boyacá.</v>
          </cell>
          <cell r="AF62">
            <v>42490.208333333299</v>
          </cell>
          <cell r="AG62">
            <v>42501.406020567098</v>
          </cell>
          <cell r="AH62" t="str">
            <v>Adriana Isabel Prieto Alzate</v>
          </cell>
          <cell r="AI62" t="str">
            <v>aiprieto@colciencias.gov.co</v>
          </cell>
          <cell r="AJ62">
            <v>60</v>
          </cell>
          <cell r="AK62">
            <v>0</v>
          </cell>
          <cell r="AL62">
            <v>0</v>
          </cell>
        </row>
        <row r="63">
          <cell r="A63">
            <v>4591</v>
          </cell>
          <cell r="B63" t="str">
            <v>Todos por un Nuevo País</v>
          </cell>
          <cell r="C63" t="str">
            <v>Competitividad e infraestructura estratégica</v>
          </cell>
          <cell r="D63" t="str">
            <v>Contribuir al desarrollo productivo y la solución de los desafíos sociales del país a través de la ciencia, tecnología e innovación</v>
          </cell>
          <cell r="E63" t="str">
            <v>Ciencia, Tecnología e Innovación</v>
          </cell>
          <cell r="F63" t="str">
            <v>COLCIENCIAS</v>
          </cell>
          <cell r="G63" t="str">
            <v>Fomento a la investigación y a la transferencia del conocimiento</v>
          </cell>
          <cell r="H63">
            <v>4591</v>
          </cell>
          <cell r="I63" t="str">
            <v>Licenciamientos tecnológicos</v>
          </cell>
          <cell r="J63" t="str">
            <v>Producto</v>
          </cell>
          <cell r="K63" t="str">
            <v>Sectorial</v>
          </cell>
          <cell r="L63" t="str">
            <v>SI</v>
          </cell>
          <cell r="M63" t="str">
            <v>SI</v>
          </cell>
          <cell r="N63" t="str">
            <v>NO</v>
          </cell>
          <cell r="O63" t="str">
            <v>SI</v>
          </cell>
          <cell r="P63" t="str">
            <v>Número</v>
          </cell>
          <cell r="Q63" t="str">
            <v>Anual</v>
          </cell>
          <cell r="R63" t="str">
            <v>Acumulado</v>
          </cell>
          <cell r="S63">
            <v>0</v>
          </cell>
          <cell r="T63">
            <v>4</v>
          </cell>
          <cell r="U63">
            <v>6</v>
          </cell>
          <cell r="V63">
            <v>8</v>
          </cell>
          <cell r="W63">
            <v>7</v>
          </cell>
          <cell r="X63">
            <v>25</v>
          </cell>
          <cell r="Y63">
            <v>0</v>
          </cell>
          <cell r="Z63">
            <v>0</v>
          </cell>
          <cell r="AA63">
            <v>0</v>
          </cell>
          <cell r="AB63">
            <v>0</v>
          </cell>
          <cell r="AC63">
            <v>0</v>
          </cell>
          <cell r="AD63">
            <v>0</v>
          </cell>
          <cell r="AE63" t="str">
            <v>Como avances dentro de las actividades y compromisos de las Oficinas de Transferencia se reporta: - Mejora de los procesos en temas de análisis de mercado, modelación de negocios, estrategias de propiedad intelectual y comercialización, integrando las min</v>
          </cell>
          <cell r="AF63">
            <v>42490.208333333299</v>
          </cell>
          <cell r="AG63">
            <v>42501.405719641203</v>
          </cell>
          <cell r="AH63" t="str">
            <v>Adriana Isabel Prieto Alzate</v>
          </cell>
          <cell r="AI63" t="str">
            <v>aiprieto@colciencias.gov.co</v>
          </cell>
          <cell r="AJ63">
            <v>60</v>
          </cell>
          <cell r="AK63">
            <v>0</v>
          </cell>
          <cell r="AL63">
            <v>0</v>
          </cell>
        </row>
        <row r="64">
          <cell r="A64">
            <v>4592</v>
          </cell>
          <cell r="B64" t="str">
            <v>Todos por un Nuevo País</v>
          </cell>
          <cell r="C64" t="str">
            <v>Competitividad e infraestructura estratégica</v>
          </cell>
          <cell r="D64" t="str">
            <v>Contribuir al desarrollo productivo y la solución de los desafíos sociales del país a través de la ciencia, tecnología e innovación</v>
          </cell>
          <cell r="E64" t="str">
            <v>Ciencia, Tecnología e Innovación</v>
          </cell>
          <cell r="F64" t="str">
            <v>COLCIENCIAS</v>
          </cell>
          <cell r="G64" t="str">
            <v>Fomento a la investigación y a la transferencia del conocimiento</v>
          </cell>
          <cell r="H64">
            <v>4592</v>
          </cell>
          <cell r="I64" t="str">
            <v>Registros de patentes solicitadas por residentes en Oficina Nacional y PCT</v>
          </cell>
          <cell r="J64" t="str">
            <v>Producto</v>
          </cell>
          <cell r="K64" t="str">
            <v>Sectorial</v>
          </cell>
          <cell r="L64" t="str">
            <v>SI</v>
          </cell>
          <cell r="M64" t="str">
            <v>SI</v>
          </cell>
          <cell r="N64" t="str">
            <v>NO</v>
          </cell>
          <cell r="O64" t="str">
            <v>SI</v>
          </cell>
          <cell r="P64" t="str">
            <v>Número</v>
          </cell>
          <cell r="Q64" t="str">
            <v>Trimestral</v>
          </cell>
          <cell r="R64" t="str">
            <v>Capacidad</v>
          </cell>
          <cell r="S64">
            <v>259</v>
          </cell>
          <cell r="T64">
            <v>300</v>
          </cell>
          <cell r="U64">
            <v>360</v>
          </cell>
          <cell r="V64">
            <v>470</v>
          </cell>
          <cell r="W64">
            <v>600</v>
          </cell>
          <cell r="X64">
            <v>600</v>
          </cell>
          <cell r="Y64">
            <v>0</v>
          </cell>
          <cell r="Z64">
            <v>0</v>
          </cell>
          <cell r="AA64">
            <v>0</v>
          </cell>
          <cell r="AB64">
            <v>0</v>
          </cell>
          <cell r="AC64">
            <v>0</v>
          </cell>
          <cell r="AD64">
            <v>0</v>
          </cell>
          <cell r="AE64" t="str">
            <v>los registros de 88 solicitudes de patentes, distribuidas por departamentos así: el 50% de las solicitudes son de Bogotá (44 solicitudes) seguido de Antioquia con el 17% (15 solicitudes) y de Risaralda con el 6,8% (6 soliciudes). Los sectores tecnológicos</v>
          </cell>
          <cell r="AF64">
            <v>42490.208333333299</v>
          </cell>
          <cell r="AG64">
            <v>42501.403788113399</v>
          </cell>
          <cell r="AH64" t="str">
            <v>Adriana Isabel Prieto Alzate</v>
          </cell>
          <cell r="AI64" t="str">
            <v>aiprieto@colciencias.gov.co</v>
          </cell>
          <cell r="AJ64">
            <v>180</v>
          </cell>
          <cell r="AK64">
            <v>0</v>
          </cell>
          <cell r="AL64">
            <v>0</v>
          </cell>
        </row>
        <row r="65">
          <cell r="A65">
            <v>5348</v>
          </cell>
          <cell r="B65" t="str">
            <v>Todos por un Nuevo País</v>
          </cell>
          <cell r="C65" t="str">
            <v>Competitividad e infraestructura estratégica</v>
          </cell>
          <cell r="D65" t="str">
            <v>Contribuir al desarrollo productivo y la solución de los desafíos sociales del país a través de la ciencia, tecnología e innovación</v>
          </cell>
          <cell r="E65" t="str">
            <v>Ciencia, Tecnología e Innovación</v>
          </cell>
          <cell r="F65" t="str">
            <v>COLCIENCIAS</v>
          </cell>
          <cell r="G65" t="str">
            <v>Fomento a la investigación y a la transferencia del conocimiento</v>
          </cell>
          <cell r="H65">
            <v>5348</v>
          </cell>
          <cell r="I65" t="str">
            <v>niños y jóvenes indígenas que acceden a la oferta institucional para programas de investigación, ciencia y tecnología</v>
          </cell>
          <cell r="J65" t="str">
            <v>Producto</v>
          </cell>
          <cell r="K65" t="str">
            <v>Transversal</v>
          </cell>
          <cell r="L65" t="str">
            <v>SI</v>
          </cell>
          <cell r="M65" t="str">
            <v>NO</v>
          </cell>
          <cell r="N65" t="str">
            <v>SI</v>
          </cell>
          <cell r="O65" t="str">
            <v>SI</v>
          </cell>
          <cell r="P65" t="str">
            <v>Número</v>
          </cell>
          <cell r="Q65" t="str">
            <v>Semestral</v>
          </cell>
          <cell r="R65" t="str">
            <v>Acumulado</v>
          </cell>
          <cell r="S65">
            <v>0</v>
          </cell>
          <cell r="T65">
            <v>0</v>
          </cell>
          <cell r="U65">
            <v>4008</v>
          </cell>
          <cell r="V65">
            <v>4108</v>
          </cell>
          <cell r="W65">
            <v>4208</v>
          </cell>
          <cell r="X65">
            <v>16232</v>
          </cell>
          <cell r="Y65">
            <v>0</v>
          </cell>
          <cell r="Z65">
            <v>0</v>
          </cell>
          <cell r="AA65">
            <v>0</v>
          </cell>
          <cell r="AB65">
            <v>0</v>
          </cell>
          <cell r="AC65">
            <v>0</v>
          </cell>
          <cell r="AD65">
            <v>0</v>
          </cell>
          <cell r="AE65" t="str">
            <v>Teniendo en cuenta la reunion con la mesa permanente de indigenas a principios de abril, este indicador se reemplazaria por otro. Se espera que en mayo se llegue a un acuerdo sobre los indicadores que finalmente quedarian en SINERGIA</v>
          </cell>
          <cell r="AF65">
            <v>42490.208333333299</v>
          </cell>
          <cell r="AG65">
            <v>42501.402877546301</v>
          </cell>
          <cell r="AH65" t="str">
            <v>Adriana Isabel Prieto Alzate</v>
          </cell>
          <cell r="AI65" t="str">
            <v>aiprieto@colciencias.gov.co</v>
          </cell>
          <cell r="AJ65">
            <v>0</v>
          </cell>
          <cell r="AK65">
            <v>0</v>
          </cell>
          <cell r="AL65">
            <v>0</v>
          </cell>
        </row>
        <row r="66">
          <cell r="A66">
            <v>5357</v>
          </cell>
          <cell r="B66" t="str">
            <v>Todos por un Nuevo País</v>
          </cell>
          <cell r="C66" t="str">
            <v>Competitividad e infraestructura estratégica</v>
          </cell>
          <cell r="D66" t="str">
            <v>Contribuir al desarrollo productivo y la solución de los desafíos sociales del país a través de la ciencia, tecnología e innovación</v>
          </cell>
          <cell r="E66" t="str">
            <v>Ciencia, Tecnología e Innovación</v>
          </cell>
          <cell r="F66" t="str">
            <v>COLCIENCIAS</v>
          </cell>
          <cell r="G66" t="str">
            <v>Fomento a la investigación y a la transferencia del conocimiento</v>
          </cell>
          <cell r="H66">
            <v>5357</v>
          </cell>
          <cell r="I66" t="str">
            <v>Investigaciones financiadas sobre recursos forestales, fauna, flora o propiedades de las plantas en territorios indígenas</v>
          </cell>
          <cell r="J66" t="str">
            <v>Producto</v>
          </cell>
          <cell r="K66" t="str">
            <v>Transversal</v>
          </cell>
          <cell r="L66" t="str">
            <v>SI</v>
          </cell>
          <cell r="M66" t="str">
            <v>NO</v>
          </cell>
          <cell r="N66" t="str">
            <v>SI</v>
          </cell>
          <cell r="O66" t="str">
            <v>SI</v>
          </cell>
          <cell r="P66" t="str">
            <v>Número</v>
          </cell>
          <cell r="Q66" t="str">
            <v>Anual</v>
          </cell>
          <cell r="R66" t="str">
            <v>Acumulado</v>
          </cell>
          <cell r="S66">
            <v>0</v>
          </cell>
          <cell r="T66">
            <v>0</v>
          </cell>
          <cell r="U66">
            <v>1</v>
          </cell>
          <cell r="V66">
            <v>1</v>
          </cell>
          <cell r="W66">
            <v>1</v>
          </cell>
          <cell r="X66">
            <v>3</v>
          </cell>
          <cell r="Y66">
            <v>0</v>
          </cell>
          <cell r="Z66">
            <v>0</v>
          </cell>
          <cell r="AA66">
            <v>0</v>
          </cell>
          <cell r="AB66">
            <v>0</v>
          </cell>
          <cell r="AC66">
            <v>0</v>
          </cell>
          <cell r="AD66">
            <v>0</v>
          </cell>
          <cell r="AE66" t="str">
            <v>Este indicador se reemplazaria por otro teniendo en cuenta la reunion que se llevo a cabo en abril con la mesa permanente de indigenas, se espera que en mayo se llegue a un acuerdo sobre los indicadores que quedarían en sinergia</v>
          </cell>
          <cell r="AF66">
            <v>42490.208333333299</v>
          </cell>
          <cell r="AG66">
            <v>42501.402382488399</v>
          </cell>
          <cell r="AH66" t="str">
            <v>Adriana Isabel Prieto Alzate</v>
          </cell>
          <cell r="AI66" t="str">
            <v>aiprieto@colciencias.gov.co</v>
          </cell>
          <cell r="AJ66">
            <v>0</v>
          </cell>
          <cell r="AK66">
            <v>0</v>
          </cell>
          <cell r="AL66">
            <v>0</v>
          </cell>
        </row>
        <row r="67">
          <cell r="A67">
            <v>4593</v>
          </cell>
          <cell r="B67" t="str">
            <v>Todos por un Nuevo País</v>
          </cell>
          <cell r="C67" t="str">
            <v>Competitividad e infraestructura estratégica</v>
          </cell>
          <cell r="D67" t="str">
            <v>Contribuir al desarrollo productivo y la solución de los desafíos sociales del país a través de la ciencia, tecnología e innovación</v>
          </cell>
          <cell r="E67" t="str">
            <v>Ciencia, Tecnología e Innovación</v>
          </cell>
          <cell r="F67" t="str">
            <v>COLCIENCIAS</v>
          </cell>
          <cell r="G67" t="str">
            <v>Promoción del desarrollo tecnológico e innovación</v>
          </cell>
          <cell r="H67">
            <v>4593</v>
          </cell>
          <cell r="I67" t="str">
            <v>Porcentaje de colombianos que tienen apropiación alta y muy alta de la ciencia y la tecnología</v>
          </cell>
          <cell r="J67" t="str">
            <v>Resultado</v>
          </cell>
          <cell r="K67" t="str">
            <v>Sectorial</v>
          </cell>
          <cell r="L67" t="str">
            <v>SI</v>
          </cell>
          <cell r="M67" t="str">
            <v>SI</v>
          </cell>
          <cell r="N67" t="str">
            <v>NO</v>
          </cell>
          <cell r="O67" t="str">
            <v>SI</v>
          </cell>
          <cell r="P67" t="str">
            <v>Porcentaje</v>
          </cell>
          <cell r="Q67" t="str">
            <v>Anual</v>
          </cell>
          <cell r="R67" t="str">
            <v>Capacidad</v>
          </cell>
          <cell r="S67">
            <v>51.8</v>
          </cell>
          <cell r="T67">
            <v>56</v>
          </cell>
          <cell r="U67">
            <v>61</v>
          </cell>
          <cell r="V67">
            <v>65</v>
          </cell>
          <cell r="W67">
            <v>70</v>
          </cell>
          <cell r="X67">
            <v>70</v>
          </cell>
          <cell r="Y67">
            <v>0</v>
          </cell>
          <cell r="Z67">
            <v>0</v>
          </cell>
          <cell r="AA67">
            <v>0</v>
          </cell>
          <cell r="AB67">
            <v>0</v>
          </cell>
          <cell r="AC67">
            <v>0</v>
          </cell>
          <cell r="AD67">
            <v>0</v>
          </cell>
          <cell r="AE67" t="str">
            <v>Se avanza en el ejercicio de definir una bateria de indicadores que den cuenta del objetivo una cultura que valore y gestione el conocimiento. De esta bateria se espera escoger el nuevo indicador</v>
          </cell>
          <cell r="AF67">
            <v>42490.208333333299</v>
          </cell>
          <cell r="AG67">
            <v>42501.402017361099</v>
          </cell>
          <cell r="AH67" t="str">
            <v>Adriana Isabel Prieto Alzate</v>
          </cell>
          <cell r="AI67" t="str">
            <v>aiprieto@colciencias.gov.co</v>
          </cell>
          <cell r="AJ67">
            <v>365</v>
          </cell>
          <cell r="AK67">
            <v>0</v>
          </cell>
          <cell r="AL67">
            <v>0</v>
          </cell>
        </row>
        <row r="68">
          <cell r="A68">
            <v>4594</v>
          </cell>
          <cell r="B68" t="str">
            <v>Todos por un Nuevo País</v>
          </cell>
          <cell r="C68" t="str">
            <v>Competitividad e infraestructura estratégica</v>
          </cell>
          <cell r="D68" t="str">
            <v>Contribuir al desarrollo productivo y la solución de los desafíos sociales del país a través de la ciencia, tecnología e innovación</v>
          </cell>
          <cell r="E68" t="str">
            <v>Ciencia, Tecnología e Innovación</v>
          </cell>
          <cell r="F68" t="str">
            <v>COLCIENCIAS</v>
          </cell>
          <cell r="G68" t="str">
            <v>Promoción del desarrollo tecnológico e innovación</v>
          </cell>
          <cell r="H68">
            <v>4594</v>
          </cell>
          <cell r="I68" t="str">
            <v>Personas sensibilizadas a través de estrategias enfocadas en el uso, apropiación y utilidad de la CTeI</v>
          </cell>
          <cell r="J68" t="str">
            <v>Producto</v>
          </cell>
          <cell r="K68" t="str">
            <v>Sectorial</v>
          </cell>
          <cell r="L68" t="str">
            <v>SI</v>
          </cell>
          <cell r="M68" t="str">
            <v>SI</v>
          </cell>
          <cell r="N68" t="str">
            <v>NO</v>
          </cell>
          <cell r="O68" t="str">
            <v>SI</v>
          </cell>
          <cell r="P68" t="str">
            <v>Número</v>
          </cell>
          <cell r="Q68" t="str">
            <v>Trimestral</v>
          </cell>
          <cell r="R68" t="str">
            <v>Acumulado</v>
          </cell>
          <cell r="S68">
            <v>328340</v>
          </cell>
          <cell r="T68">
            <v>180000</v>
          </cell>
          <cell r="U68">
            <v>365000</v>
          </cell>
          <cell r="V68">
            <v>676000</v>
          </cell>
          <cell r="W68">
            <v>779000</v>
          </cell>
          <cell r="X68">
            <v>2000000</v>
          </cell>
          <cell r="Y68">
            <v>0</v>
          </cell>
          <cell r="Z68">
            <v>0</v>
          </cell>
          <cell r="AA68">
            <v>0</v>
          </cell>
          <cell r="AB68">
            <v>0</v>
          </cell>
          <cell r="AC68">
            <v>0</v>
          </cell>
          <cell r="AD68">
            <v>0</v>
          </cell>
          <cell r="AE68" t="str">
            <v>En Centros de Ciencia: Se dió inicio al Convenio con la Corporación Parque Explora para el diseño del modelo de Reconocimiento para los Centros de Ciencia en Colombia. El proyecto "Fortalecimiento para los museos de CTeI de la Mnazana del saber en Valle d</v>
          </cell>
          <cell r="AF68">
            <v>42490.208333333299</v>
          </cell>
          <cell r="AG68">
            <v>42501.401769525502</v>
          </cell>
          <cell r="AH68" t="str">
            <v>Adriana Isabel Prieto Alzate</v>
          </cell>
          <cell r="AI68" t="str">
            <v>aiprieto@colciencias.gov.co</v>
          </cell>
          <cell r="AJ68">
            <v>60</v>
          </cell>
          <cell r="AK68">
            <v>0</v>
          </cell>
          <cell r="AL68">
            <v>0</v>
          </cell>
        </row>
        <row r="69">
          <cell r="A69">
            <v>4595</v>
          </cell>
          <cell r="B69" t="str">
            <v>Todos por un Nuevo País</v>
          </cell>
          <cell r="C69" t="str">
            <v>Competitividad e infraestructura estratégica</v>
          </cell>
          <cell r="D69" t="str">
            <v>Contribuir al desarrollo productivo y la solución de los desafíos sociales del país a través de la ciencia, tecnología e innovación</v>
          </cell>
          <cell r="E69" t="str">
            <v>Ciencia, Tecnología e Innovación</v>
          </cell>
          <cell r="F69" t="str">
            <v>COLCIENCIAS</v>
          </cell>
          <cell r="G69" t="str">
            <v>Promoción del desarrollo tecnológico e innovación</v>
          </cell>
          <cell r="H69">
            <v>4595</v>
          </cell>
          <cell r="I69" t="str">
            <v>Niños y jóvenes apoyados en procesos de vocación científica y tecnológica</v>
          </cell>
          <cell r="J69" t="str">
            <v>Producto</v>
          </cell>
          <cell r="K69" t="str">
            <v>Sectorial</v>
          </cell>
          <cell r="L69" t="str">
            <v>SI</v>
          </cell>
          <cell r="M69" t="str">
            <v>SI</v>
          </cell>
          <cell r="N69" t="str">
            <v>NO</v>
          </cell>
          <cell r="O69" t="str">
            <v>SI</v>
          </cell>
          <cell r="P69" t="str">
            <v>Número</v>
          </cell>
          <cell r="Q69" t="str">
            <v>Semestral</v>
          </cell>
          <cell r="R69" t="str">
            <v>Acumulado</v>
          </cell>
          <cell r="S69">
            <v>2349339</v>
          </cell>
          <cell r="T69">
            <v>300000</v>
          </cell>
          <cell r="U69">
            <v>600000</v>
          </cell>
          <cell r="V69">
            <v>900000</v>
          </cell>
          <cell r="W69">
            <v>1200000</v>
          </cell>
          <cell r="X69">
            <v>3000000</v>
          </cell>
          <cell r="Y69">
            <v>0</v>
          </cell>
          <cell r="Z69">
            <v>0</v>
          </cell>
          <cell r="AA69">
            <v>0</v>
          </cell>
          <cell r="AB69">
            <v>0</v>
          </cell>
          <cell r="AC69">
            <v>0</v>
          </cell>
          <cell r="AD69">
            <v>0</v>
          </cell>
          <cell r="AE69" t="str">
            <v>Ondas: Se realizó la contratación del proveedor que diseñará la coomunidad virtual ONDAS que tendrá un alcance nacional. Jóvenes Investigadores: El 29 de febrero abrió la convocatoria 743 de Jóvenes Investigadores para fortalecer las capacidades en invest</v>
          </cell>
          <cell r="AF69">
            <v>42490.208333333299</v>
          </cell>
          <cell r="AG69">
            <v>42501.397338460702</v>
          </cell>
          <cell r="AH69" t="str">
            <v>Adriana Isabel Prieto Alzate</v>
          </cell>
          <cell r="AI69" t="str">
            <v>aiprieto@colciencias.gov.co</v>
          </cell>
          <cell r="AJ69">
            <v>180</v>
          </cell>
          <cell r="AK69">
            <v>0</v>
          </cell>
          <cell r="AL69">
            <v>0</v>
          </cell>
        </row>
        <row r="70">
          <cell r="A70">
            <v>5349</v>
          </cell>
          <cell r="B70" t="str">
            <v>Todos por un Nuevo País</v>
          </cell>
          <cell r="C70" t="str">
            <v>Competitividad e infraestructura estratégica</v>
          </cell>
          <cell r="D70" t="str">
            <v>Promover las TIC como plataforma para la equidad, la educación y la competitividad</v>
          </cell>
          <cell r="E70" t="str">
            <v>TIC</v>
          </cell>
          <cell r="F70" t="str">
            <v>AUTORIDAD NACIONAL DE TELEVISION</v>
          </cell>
          <cell r="G70" t="str">
            <v>Grupos Étnicos - TIC</v>
          </cell>
          <cell r="H70">
            <v>5349</v>
          </cell>
          <cell r="I70" t="str">
            <v xml:space="preserve">Estudio concertado y realizado que presente soluciones definitivas de acceso y participación de los pueblos indígenas al servicio de televisión </v>
          </cell>
          <cell r="J70" t="str">
            <v>Gestión</v>
          </cell>
          <cell r="K70" t="str">
            <v>Mixto</v>
          </cell>
          <cell r="L70" t="str">
            <v>SI</v>
          </cell>
          <cell r="M70" t="str">
            <v>NO</v>
          </cell>
          <cell r="N70" t="str">
            <v>NO</v>
          </cell>
          <cell r="O70" t="str">
            <v>SI</v>
          </cell>
          <cell r="P70" t="str">
            <v>Porcentaje de avance</v>
          </cell>
          <cell r="Q70" t="str">
            <v>Anual</v>
          </cell>
          <cell r="R70" t="str">
            <v>Capacidad</v>
          </cell>
          <cell r="S70">
            <v>0</v>
          </cell>
          <cell r="T70">
            <v>0</v>
          </cell>
          <cell r="U70">
            <v>0</v>
          </cell>
          <cell r="V70">
            <v>50</v>
          </cell>
          <cell r="W70">
            <v>100</v>
          </cell>
          <cell r="X70">
            <v>100</v>
          </cell>
          <cell r="Y70">
            <v>0</v>
          </cell>
          <cell r="Z70">
            <v>0</v>
          </cell>
          <cell r="AA70">
            <v>0</v>
          </cell>
          <cell r="AB70">
            <v>0</v>
          </cell>
          <cell r="AC70">
            <v>0</v>
          </cell>
          <cell r="AD70">
            <v>0</v>
          </cell>
          <cell r="AE70" t="str">
            <v>Se concertó el indicador con la Mesa Permanente de Concertación. De acuerdo con las metas acordadas la construcción de los pliegos de condiciones se iniciará de manera concertada en 2017 para contar con el resultado del estudio en 2018.</v>
          </cell>
          <cell r="AF70">
            <v>42490.208333333299</v>
          </cell>
          <cell r="AG70">
            <v>42500.419164351901</v>
          </cell>
          <cell r="AH70" t="str">
            <v>Ricardo Albornoz Barreto</v>
          </cell>
          <cell r="AI70" t="str">
            <v>ricardo.albornoz@antv.gov.co</v>
          </cell>
          <cell r="AJ70">
            <v>15</v>
          </cell>
          <cell r="AK70">
            <v>0</v>
          </cell>
          <cell r="AL70">
            <v>0</v>
          </cell>
        </row>
        <row r="71">
          <cell r="A71">
            <v>5350</v>
          </cell>
          <cell r="B71" t="str">
            <v>Todos por un Nuevo País</v>
          </cell>
          <cell r="C71" t="str">
            <v>Competitividad e infraestructura estratégica</v>
          </cell>
          <cell r="D71" t="str">
            <v>Promover las TIC como plataforma para la equidad, la educación y la competitividad</v>
          </cell>
          <cell r="E71" t="str">
            <v>TIC</v>
          </cell>
          <cell r="F71" t="str">
            <v>AUTORIDAD NACIONAL DE TELEVISION</v>
          </cell>
          <cell r="G71" t="str">
            <v>Grupos Étnicos - TIC</v>
          </cell>
          <cell r="H71">
            <v>5350</v>
          </cell>
          <cell r="I71" t="str">
            <v>Programas con contenidos propios de los pueblos indígenas en espacios de televisióon pública producidos y emitidos</v>
          </cell>
          <cell r="J71" t="str">
            <v>Producto</v>
          </cell>
          <cell r="K71" t="str">
            <v>Mixto</v>
          </cell>
          <cell r="L71" t="str">
            <v>SI</v>
          </cell>
          <cell r="M71" t="str">
            <v>NO</v>
          </cell>
          <cell r="N71" t="str">
            <v>NO</v>
          </cell>
          <cell r="O71" t="str">
            <v>SI</v>
          </cell>
          <cell r="P71" t="str">
            <v>Programas producidos y emitidos</v>
          </cell>
          <cell r="Q71" t="str">
            <v>Anual</v>
          </cell>
          <cell r="R71" t="str">
            <v>Acumulado</v>
          </cell>
          <cell r="S71">
            <v>0</v>
          </cell>
          <cell r="T71">
            <v>0</v>
          </cell>
          <cell r="U71">
            <v>2</v>
          </cell>
          <cell r="V71">
            <v>5</v>
          </cell>
          <cell r="W71">
            <v>5</v>
          </cell>
          <cell r="X71">
            <v>12</v>
          </cell>
          <cell r="Y71">
            <v>0</v>
          </cell>
          <cell r="Z71">
            <v>0</v>
          </cell>
          <cell r="AA71">
            <v>0</v>
          </cell>
          <cell r="AB71">
            <v>0</v>
          </cell>
          <cell r="AC71">
            <v>0</v>
          </cell>
          <cell r="AD71">
            <v>0</v>
          </cell>
          <cell r="AE71" t="str">
            <v xml:space="preserve">Se concertó el indicador con la Mesa Permanente de Concertación, quedó pendiente la concertación de la meta en la próxima mesa de concertación. </v>
          </cell>
          <cell r="AF71">
            <v>42490.208333333299</v>
          </cell>
          <cell r="AG71">
            <v>42500.4179351852</v>
          </cell>
          <cell r="AH71" t="str">
            <v>Ricardo Albornoz Barreto</v>
          </cell>
          <cell r="AI71" t="str">
            <v>ricardo.albornoz@antv.gov.co</v>
          </cell>
          <cell r="AJ71">
            <v>15</v>
          </cell>
          <cell r="AK71">
            <v>0</v>
          </cell>
          <cell r="AL71">
            <v>0</v>
          </cell>
        </row>
        <row r="72">
          <cell r="A72">
            <v>5352</v>
          </cell>
          <cell r="B72" t="str">
            <v>Todos por un Nuevo País</v>
          </cell>
          <cell r="C72" t="str">
            <v>Competitividad e infraestructura estratégica</v>
          </cell>
          <cell r="D72" t="str">
            <v>Promover las TIC como plataforma para la equidad, la educación y la competitividad</v>
          </cell>
          <cell r="E72" t="str">
            <v>TIC</v>
          </cell>
          <cell r="F72" t="str">
            <v>AUTORIDAD NACIONAL DE TELEVISION</v>
          </cell>
          <cell r="G72" t="str">
            <v>Grupos Étnicos - TIC</v>
          </cell>
          <cell r="H72">
            <v>5352</v>
          </cell>
          <cell r="I72" t="str">
            <v>Plan de TV concertado con la MPC e implementado.</v>
          </cell>
          <cell r="J72" t="str">
            <v>Gestión</v>
          </cell>
          <cell r="K72" t="str">
            <v>Mixto</v>
          </cell>
          <cell r="L72" t="str">
            <v>SI</v>
          </cell>
          <cell r="M72" t="str">
            <v>NO</v>
          </cell>
          <cell r="N72" t="str">
            <v>NO</v>
          </cell>
          <cell r="O72" t="str">
            <v>SI</v>
          </cell>
          <cell r="P72" t="str">
            <v>Porcentaje</v>
          </cell>
          <cell r="Q72" t="str">
            <v>Anual</v>
          </cell>
          <cell r="R72" t="str">
            <v>Capacidad</v>
          </cell>
          <cell r="S72">
            <v>0</v>
          </cell>
          <cell r="T72">
            <v>0</v>
          </cell>
          <cell r="U72">
            <v>40</v>
          </cell>
          <cell r="V72">
            <v>70</v>
          </cell>
          <cell r="W72">
            <v>100</v>
          </cell>
          <cell r="X72">
            <v>100</v>
          </cell>
          <cell r="Y72">
            <v>0</v>
          </cell>
          <cell r="Z72">
            <v>0</v>
          </cell>
          <cell r="AA72">
            <v>0</v>
          </cell>
          <cell r="AB72">
            <v>0</v>
          </cell>
          <cell r="AC72">
            <v>0</v>
          </cell>
          <cell r="AD72">
            <v>0</v>
          </cell>
          <cell r="AE72" t="str">
            <v>Los delegados de las Organizaciones Indígenas de manera autónoma adelantaron la primera parte de la sesión técnica, en la cual las dieron a conocer los principales aspectos de los autodiagnósticos y de las propuestas para el plan de televisión indígena po</v>
          </cell>
          <cell r="AF72">
            <v>42490.208333333299</v>
          </cell>
          <cell r="AG72">
            <v>42500.417711307899</v>
          </cell>
          <cell r="AH72" t="str">
            <v>Ricardo Albornoz Barreto</v>
          </cell>
          <cell r="AI72" t="str">
            <v>ricardo.albornoz@antv.gov.co</v>
          </cell>
          <cell r="AJ72">
            <v>0</v>
          </cell>
          <cell r="AK72">
            <v>0</v>
          </cell>
          <cell r="AL72">
            <v>0</v>
          </cell>
        </row>
        <row r="73">
          <cell r="A73">
            <v>5353</v>
          </cell>
          <cell r="B73" t="str">
            <v>Todos por un Nuevo País</v>
          </cell>
          <cell r="C73" t="str">
            <v>Competitividad e infraestructura estratégica</v>
          </cell>
          <cell r="D73" t="str">
            <v>Promover las TIC como plataforma para la equidad, la educación y la competitividad</v>
          </cell>
          <cell r="E73" t="str">
            <v>TIC</v>
          </cell>
          <cell r="F73" t="str">
            <v>AUTORIDAD NACIONAL DE TELEVISION</v>
          </cell>
          <cell r="G73" t="str">
            <v>Grupos Étnicos - TIC</v>
          </cell>
          <cell r="H73">
            <v>5353</v>
          </cell>
          <cell r="I73" t="str">
            <v>Acto Administrativo reglamentario sobre televisión para pueblos indígenas expedido</v>
          </cell>
          <cell r="J73" t="str">
            <v>Gestión</v>
          </cell>
          <cell r="K73" t="str">
            <v>Mixto</v>
          </cell>
          <cell r="L73" t="str">
            <v>SI</v>
          </cell>
          <cell r="M73" t="str">
            <v>NO</v>
          </cell>
          <cell r="N73" t="str">
            <v>NO</v>
          </cell>
          <cell r="O73" t="str">
            <v>SI</v>
          </cell>
          <cell r="P73" t="str">
            <v>Porcentaje</v>
          </cell>
          <cell r="Q73" t="str">
            <v>Anual</v>
          </cell>
          <cell r="R73" t="str">
            <v>Capacidad</v>
          </cell>
          <cell r="S73">
            <v>0</v>
          </cell>
          <cell r="T73">
            <v>0</v>
          </cell>
          <cell r="U73">
            <v>25</v>
          </cell>
          <cell r="V73">
            <v>75</v>
          </cell>
          <cell r="W73">
            <v>100</v>
          </cell>
          <cell r="X73">
            <v>100</v>
          </cell>
          <cell r="Y73">
            <v>0</v>
          </cell>
          <cell r="Z73">
            <v>0</v>
          </cell>
          <cell r="AA73">
            <v>0</v>
          </cell>
          <cell r="AB73">
            <v>0</v>
          </cell>
          <cell r="AC73">
            <v>0</v>
          </cell>
          <cell r="AD73">
            <v>0</v>
          </cell>
          <cell r="AE73" t="str">
            <v>Los delegados de las Organizaciones Indígenas de manera autónoma adelantaron la primera parte de la sesión técnica, en la cual las dieron a conocer los principales aspectos de los autodiagnósticos y de las propuestas para el plan de televisión indígena po</v>
          </cell>
          <cell r="AF73">
            <v>42490.208333333299</v>
          </cell>
          <cell r="AG73">
            <v>42500.417398530102</v>
          </cell>
          <cell r="AH73" t="str">
            <v>Ricardo Albornoz Barreto</v>
          </cell>
          <cell r="AI73" t="str">
            <v>ricardo.albornoz@antv.gov.co</v>
          </cell>
          <cell r="AJ73">
            <v>0</v>
          </cell>
          <cell r="AK73">
            <v>0</v>
          </cell>
          <cell r="AL73">
            <v>0</v>
          </cell>
        </row>
        <row r="74">
          <cell r="A74">
            <v>5317</v>
          </cell>
          <cell r="B74" t="str">
            <v>Todos por un Nuevo País</v>
          </cell>
          <cell r="C74" t="str">
            <v>Competitividad e infraestructura estratégica</v>
          </cell>
          <cell r="D74" t="str">
            <v>Promover las TIC como plataforma para la equidad, la educación y la competitividad</v>
          </cell>
          <cell r="E74" t="str">
            <v>TIC</v>
          </cell>
          <cell r="F74" t="str">
            <v>MINTIC</v>
          </cell>
          <cell r="G74" t="str">
            <v>Grupos Étnicos - TIC</v>
          </cell>
          <cell r="H74">
            <v>5317</v>
          </cell>
          <cell r="I74" t="str">
            <v>Estrategia integral de comunicaciones creada y articulada</v>
          </cell>
          <cell r="J74" t="str">
            <v>Producto</v>
          </cell>
          <cell r="K74" t="str">
            <v>Sectorial</v>
          </cell>
          <cell r="L74" t="str">
            <v>NO</v>
          </cell>
          <cell r="M74" t="str">
            <v>NO</v>
          </cell>
          <cell r="N74" t="str">
            <v>NO</v>
          </cell>
          <cell r="O74" t="str">
            <v>SI</v>
          </cell>
          <cell r="P74" t="str">
            <v>Estrategia</v>
          </cell>
          <cell r="Q74" t="str">
            <v>Semestral</v>
          </cell>
          <cell r="R74" t="str">
            <v>Acumulado</v>
          </cell>
          <cell r="S74">
            <v>0</v>
          </cell>
          <cell r="T74">
            <v>0</v>
          </cell>
          <cell r="U74">
            <v>1</v>
          </cell>
          <cell r="V74">
            <v>0</v>
          </cell>
          <cell r="W74">
            <v>0</v>
          </cell>
          <cell r="X74">
            <v>1</v>
          </cell>
          <cell r="Y74">
            <v>0</v>
          </cell>
          <cell r="Z74">
            <v>0</v>
          </cell>
          <cell r="AA74">
            <v>0</v>
          </cell>
          <cell r="AB74">
            <v>0</v>
          </cell>
          <cell r="AC74">
            <v>0</v>
          </cell>
          <cell r="AD74">
            <v>0</v>
          </cell>
          <cell r="AE74" t="str">
            <v>El Ministerio del Interior había definido inicialmente dar un espacio a MINTIC la última semana de Abril de 2016 para realizar la jornada de trabajo con la “Comisión de Dialogo” del Pueblo Rrom en la que se esperaba construir los objetivos y alcances de l</v>
          </cell>
          <cell r="AF74">
            <v>42490.208333333299</v>
          </cell>
          <cell r="AG74">
            <v>42496.3982547454</v>
          </cell>
          <cell r="AH74" t="str">
            <v>Adriana Correa Velásquez</v>
          </cell>
          <cell r="AI74" t="str">
            <v>acorrea@mintic.gov.co</v>
          </cell>
          <cell r="AJ74">
            <v>5</v>
          </cell>
          <cell r="AK74">
            <v>0</v>
          </cell>
          <cell r="AL74">
            <v>0</v>
          </cell>
        </row>
        <row r="75">
          <cell r="A75">
            <v>5318</v>
          </cell>
          <cell r="B75" t="str">
            <v>Todos por un Nuevo País</v>
          </cell>
          <cell r="C75" t="str">
            <v>Competitividad e infraestructura estratégica</v>
          </cell>
          <cell r="D75" t="str">
            <v>Promover las TIC como plataforma para la equidad, la educación y la competitividad</v>
          </cell>
          <cell r="E75" t="str">
            <v>TIC</v>
          </cell>
          <cell r="F75" t="str">
            <v>MINTIC</v>
          </cell>
          <cell r="G75" t="str">
            <v>Grupos Étnicos - TIC</v>
          </cell>
          <cell r="H75">
            <v>5318</v>
          </cell>
          <cell r="I75" t="str">
            <v>Documento de Diagnóstico para identificar las necesidades de subsidios y terminales para el Pueblo Rrom elaborado</v>
          </cell>
          <cell r="J75" t="str">
            <v>Producto</v>
          </cell>
          <cell r="K75" t="str">
            <v>Sectorial</v>
          </cell>
          <cell r="L75" t="str">
            <v>NO</v>
          </cell>
          <cell r="M75" t="str">
            <v>NO</v>
          </cell>
          <cell r="N75" t="str">
            <v>NO</v>
          </cell>
          <cell r="O75" t="str">
            <v>SI</v>
          </cell>
          <cell r="P75" t="str">
            <v>Documento</v>
          </cell>
          <cell r="Q75" t="str">
            <v>Semestral</v>
          </cell>
          <cell r="R75" t="str">
            <v>Acumulado</v>
          </cell>
          <cell r="S75">
            <v>0</v>
          </cell>
          <cell r="T75">
            <v>0</v>
          </cell>
          <cell r="U75">
            <v>1</v>
          </cell>
          <cell r="V75">
            <v>0</v>
          </cell>
          <cell r="W75">
            <v>0</v>
          </cell>
          <cell r="X75">
            <v>1</v>
          </cell>
          <cell r="Y75">
            <v>0</v>
          </cell>
          <cell r="Z75">
            <v>0</v>
          </cell>
          <cell r="AA75">
            <v>0</v>
          </cell>
          <cell r="AB75">
            <v>0</v>
          </cell>
          <cell r="AC75">
            <v>0</v>
          </cell>
          <cell r="AD75">
            <v>0</v>
          </cell>
          <cell r="AE75" t="str">
            <v>El Ministerio del Interior informó a las entidades que aún no cuenta con los resultados del Censo correspondiente a la Comunidad Rrom, si bien se esperaba contar con los resultados a finales del mes de abril de 2016 han notificado que estos aún no están c</v>
          </cell>
          <cell r="AF75">
            <v>42490.208333333299</v>
          </cell>
          <cell r="AG75">
            <v>42493.339953703697</v>
          </cell>
          <cell r="AH75" t="str">
            <v>Adriana Correa Velásquez</v>
          </cell>
          <cell r="AI75" t="str">
            <v>acorrea@mintic.gov.co</v>
          </cell>
          <cell r="AJ75">
            <v>10</v>
          </cell>
          <cell r="AK75">
            <v>0</v>
          </cell>
          <cell r="AL75">
            <v>0</v>
          </cell>
        </row>
        <row r="76">
          <cell r="A76">
            <v>5319</v>
          </cell>
          <cell r="B76" t="str">
            <v>Todos por un Nuevo País</v>
          </cell>
          <cell r="C76" t="str">
            <v>Competitividad e infraestructura estratégica</v>
          </cell>
          <cell r="D76" t="str">
            <v>Promover las TIC como plataforma para la equidad, la educación y la competitividad</v>
          </cell>
          <cell r="E76" t="str">
            <v>TIC</v>
          </cell>
          <cell r="F76" t="str">
            <v>MINTIC</v>
          </cell>
          <cell r="G76" t="str">
            <v>Grupos Étnicos - TIC</v>
          </cell>
          <cell r="H76">
            <v>5319</v>
          </cell>
          <cell r="I76" t="str">
            <v>Estrategia de sensibilización y concienciación desarrollada</v>
          </cell>
          <cell r="J76" t="str">
            <v>Producto</v>
          </cell>
          <cell r="K76" t="str">
            <v>Sectorial</v>
          </cell>
          <cell r="L76" t="str">
            <v>NO</v>
          </cell>
          <cell r="M76" t="str">
            <v>NO</v>
          </cell>
          <cell r="N76" t="str">
            <v>NO</v>
          </cell>
          <cell r="O76" t="str">
            <v>NO</v>
          </cell>
          <cell r="P76" t="str">
            <v>Estrategia</v>
          </cell>
          <cell r="Q76" t="str">
            <v>Semestral</v>
          </cell>
          <cell r="R76" t="str">
            <v>Acumulado</v>
          </cell>
          <cell r="S76">
            <v>0</v>
          </cell>
          <cell r="T76">
            <v>0</v>
          </cell>
          <cell r="U76">
            <v>3</v>
          </cell>
          <cell r="V76">
            <v>3</v>
          </cell>
          <cell r="W76">
            <v>3</v>
          </cell>
          <cell r="X76">
            <v>9</v>
          </cell>
          <cell r="Y76">
            <v>0</v>
          </cell>
          <cell r="Z76">
            <v>0</v>
          </cell>
          <cell r="AA76">
            <v>0</v>
          </cell>
          <cell r="AB76">
            <v>0</v>
          </cell>
          <cell r="AC76">
            <v>0</v>
          </cell>
          <cell r="AD76">
            <v>0</v>
          </cell>
          <cell r="AE76">
            <v>0</v>
          </cell>
          <cell r="AF76">
            <v>0</v>
          </cell>
          <cell r="AG76">
            <v>0</v>
          </cell>
          <cell r="AH76" t="str">
            <v>Adriana Correa Velásquez</v>
          </cell>
          <cell r="AI76" t="str">
            <v>acorrea@mintic.gov.co</v>
          </cell>
          <cell r="AJ76">
            <v>5</v>
          </cell>
          <cell r="AK76">
            <v>0</v>
          </cell>
          <cell r="AL76">
            <v>0</v>
          </cell>
        </row>
        <row r="77">
          <cell r="A77">
            <v>5355</v>
          </cell>
          <cell r="B77" t="str">
            <v>Todos por un Nuevo País</v>
          </cell>
          <cell r="C77" t="str">
            <v>Competitividad e infraestructura estratégica</v>
          </cell>
          <cell r="D77" t="str">
            <v>Promover las TIC como plataforma para la equidad, la educación y la competitividad</v>
          </cell>
          <cell r="E77" t="str">
            <v>TIC</v>
          </cell>
          <cell r="F77" t="str">
            <v>MINTIC</v>
          </cell>
          <cell r="G77" t="str">
            <v>Grupos Étnicos - TIC</v>
          </cell>
          <cell r="H77">
            <v>5355</v>
          </cell>
          <cell r="I77" t="str">
            <v>Porcentaje de población indígena con acceso a TIC en Puntos y Kioscos Vive Digital,  atendida a través de estrategias de apropiación diferenciales.</v>
          </cell>
          <cell r="J77" t="str">
            <v>Producto</v>
          </cell>
          <cell r="K77" t="str">
            <v>Transversal</v>
          </cell>
          <cell r="L77" t="str">
            <v>NO</v>
          </cell>
          <cell r="M77" t="str">
            <v>NO</v>
          </cell>
          <cell r="N77" t="str">
            <v>SI</v>
          </cell>
          <cell r="O77" t="str">
            <v>SI</v>
          </cell>
          <cell r="P77" t="str">
            <v>Porcentaje</v>
          </cell>
          <cell r="Q77" t="str">
            <v>Trimestral</v>
          </cell>
          <cell r="R77" t="str">
            <v>Stock</v>
          </cell>
          <cell r="S77">
            <v>0</v>
          </cell>
          <cell r="T77">
            <v>0</v>
          </cell>
          <cell r="U77">
            <v>100</v>
          </cell>
          <cell r="V77">
            <v>100</v>
          </cell>
          <cell r="W77">
            <v>100</v>
          </cell>
          <cell r="X77">
            <v>100</v>
          </cell>
          <cell r="Y77">
            <v>0</v>
          </cell>
          <cell r="Z77">
            <v>0</v>
          </cell>
          <cell r="AA77">
            <v>0</v>
          </cell>
          <cell r="AB77">
            <v>0</v>
          </cell>
          <cell r="AC77">
            <v>42460.208333333299</v>
          </cell>
          <cell r="AD77">
            <v>42471.671921724497</v>
          </cell>
          <cell r="AE77" t="str">
            <v>Se requirió a los contratistas encargados de la operación del Proyecto Kioscos Vive Digital en la fase 2 y 3, para que incluyan contenidos con enfoque diferencial que fortalezcan las iniciativas propias de las Comunidades indígenas en relación a su comuni</v>
          </cell>
          <cell r="AF77">
            <v>42490.208333333299</v>
          </cell>
          <cell r="AG77">
            <v>42500.772815393502</v>
          </cell>
          <cell r="AH77" t="str">
            <v>Luis Fernando Lozano Mier</v>
          </cell>
          <cell r="AI77" t="str">
            <v>lflozano@mintic.gov.co</v>
          </cell>
          <cell r="AJ77">
            <v>30</v>
          </cell>
          <cell r="AK77">
            <v>42551.208333333299</v>
          </cell>
          <cell r="AL77">
            <v>-73</v>
          </cell>
        </row>
        <row r="78">
          <cell r="A78">
            <v>4831</v>
          </cell>
          <cell r="B78" t="str">
            <v>Todos por un Nuevo País</v>
          </cell>
          <cell r="C78" t="str">
            <v>Competitividad e infraestructura estratégica</v>
          </cell>
          <cell r="D78" t="str">
            <v>Promover las TIC como plataforma para la equidad, la educación y la competitividad</v>
          </cell>
          <cell r="E78" t="str">
            <v>TIC</v>
          </cell>
          <cell r="F78" t="str">
            <v>MINTIC</v>
          </cell>
          <cell r="G78" t="str">
            <v>Apropiación  de las Tecnologías de la Información y las Comunicaciones</v>
          </cell>
          <cell r="H78">
            <v>4831</v>
          </cell>
          <cell r="I78" t="str">
            <v>Personas capacitadas en TIC</v>
          </cell>
          <cell r="J78" t="str">
            <v>Producto</v>
          </cell>
          <cell r="K78" t="str">
            <v>Sectorial</v>
          </cell>
          <cell r="L78" t="str">
            <v>SI</v>
          </cell>
          <cell r="M78" t="str">
            <v>NO</v>
          </cell>
          <cell r="N78" t="str">
            <v>NO</v>
          </cell>
          <cell r="O78" t="str">
            <v>SI</v>
          </cell>
          <cell r="P78" t="str">
            <v>Personas</v>
          </cell>
          <cell r="Q78" t="str">
            <v>Trimestral</v>
          </cell>
          <cell r="R78" t="str">
            <v>Acumulado</v>
          </cell>
          <cell r="S78">
            <v>1450000</v>
          </cell>
          <cell r="T78">
            <v>27524</v>
          </cell>
          <cell r="U78">
            <v>440000</v>
          </cell>
          <cell r="V78">
            <v>457476</v>
          </cell>
          <cell r="W78">
            <v>430000</v>
          </cell>
          <cell r="X78">
            <v>1355000</v>
          </cell>
          <cell r="Y78">
            <v>0</v>
          </cell>
          <cell r="Z78">
            <v>0</v>
          </cell>
          <cell r="AA78">
            <v>1173685</v>
          </cell>
          <cell r="AB78">
            <v>86.62</v>
          </cell>
          <cell r="AC78">
            <v>42460.208333333299</v>
          </cell>
          <cell r="AD78">
            <v>42468.370254861104</v>
          </cell>
          <cell r="AE78" t="str">
            <v>Ciudadanía Digital es la iniciativa que desde la Dirección de Apropiación se lleva a cabo para capacitar en las TIC,sin embargo debido al aplazamiento presupuestal no se pudo contratar las tres estrategias planteadas para llevarlas a cabo. es por esto que</v>
          </cell>
          <cell r="AF78">
            <v>42490.208333333299</v>
          </cell>
          <cell r="AG78">
            <v>42500.415527777797</v>
          </cell>
          <cell r="AH78" t="str">
            <v>Adriana Correa Velásquez</v>
          </cell>
          <cell r="AI78" t="str">
            <v>acorrea@mintic.gov.co</v>
          </cell>
          <cell r="AJ78">
            <v>20</v>
          </cell>
          <cell r="AK78">
            <v>42551.208333333299</v>
          </cell>
          <cell r="AL78">
            <v>-63</v>
          </cell>
        </row>
        <row r="79">
          <cell r="A79">
            <v>4832</v>
          </cell>
          <cell r="B79" t="str">
            <v>Todos por un Nuevo País</v>
          </cell>
          <cell r="C79" t="str">
            <v>Competitividad e infraestructura estratégica</v>
          </cell>
          <cell r="D79" t="str">
            <v>Promover las TIC como plataforma para la equidad, la educación y la competitividad</v>
          </cell>
          <cell r="E79" t="str">
            <v>TIC</v>
          </cell>
          <cell r="F79" t="str">
            <v>MINTIC</v>
          </cell>
          <cell r="G79" t="str">
            <v>Apropiación  de las Tecnologías de la Información y las Comunicaciones</v>
          </cell>
          <cell r="H79">
            <v>4832</v>
          </cell>
          <cell r="I79" t="str">
            <v>Personas sensibilizadas en uso responsable de TIC</v>
          </cell>
          <cell r="J79" t="str">
            <v>Producto</v>
          </cell>
          <cell r="K79" t="str">
            <v>Sectorial</v>
          </cell>
          <cell r="L79" t="str">
            <v>SI</v>
          </cell>
          <cell r="M79" t="str">
            <v>NO</v>
          </cell>
          <cell r="N79" t="str">
            <v>NO</v>
          </cell>
          <cell r="O79" t="str">
            <v>SI</v>
          </cell>
          <cell r="P79" t="str">
            <v>Personas</v>
          </cell>
          <cell r="Q79" t="str">
            <v>Mensual</v>
          </cell>
          <cell r="R79" t="str">
            <v>Acumulado</v>
          </cell>
          <cell r="S79">
            <v>600000</v>
          </cell>
          <cell r="T79">
            <v>340000</v>
          </cell>
          <cell r="U79">
            <v>360000</v>
          </cell>
          <cell r="V79">
            <v>380000</v>
          </cell>
          <cell r="W79">
            <v>405700</v>
          </cell>
          <cell r="X79">
            <v>1485700</v>
          </cell>
          <cell r="Y79">
            <v>183846</v>
          </cell>
          <cell r="Z79">
            <v>51.07</v>
          </cell>
          <cell r="AA79">
            <v>1211782</v>
          </cell>
          <cell r="AB79">
            <v>81.56</v>
          </cell>
          <cell r="AC79">
            <v>42490.208333333299</v>
          </cell>
          <cell r="AD79">
            <v>42493.336309293998</v>
          </cell>
          <cell r="AE79" t="str">
            <v>La sensibilización es un proceso de comunicación, activo y creativo, que promueve transformaciones o cambios de comportamientos en la sociedad. Busca generar conciencia sobre la importancia de desenvolverse e interactuar responsablemente con las TIC. En T</v>
          </cell>
          <cell r="AF79">
            <v>42490.208333333299</v>
          </cell>
          <cell r="AG79">
            <v>42493.336309143502</v>
          </cell>
          <cell r="AH79" t="str">
            <v>Adriana Correa Velásquez</v>
          </cell>
          <cell r="AI79" t="str">
            <v>acorrea@mintic.gov.co</v>
          </cell>
          <cell r="AJ79">
            <v>8</v>
          </cell>
          <cell r="AK79">
            <v>42520.208333333299</v>
          </cell>
          <cell r="AL79">
            <v>-21</v>
          </cell>
        </row>
        <row r="80">
          <cell r="A80">
            <v>4833</v>
          </cell>
          <cell r="B80" t="str">
            <v>Todos por un Nuevo País</v>
          </cell>
          <cell r="C80" t="str">
            <v>Competitividad e infraestructura estratégica</v>
          </cell>
          <cell r="D80" t="str">
            <v>Promover las TIC como plataforma para la equidad, la educación y la competitividad</v>
          </cell>
          <cell r="E80" t="str">
            <v>TIC</v>
          </cell>
          <cell r="F80" t="str">
            <v>MINTIC</v>
          </cell>
          <cell r="G80" t="str">
            <v>Apropiación  de las Tecnologías de la Información y las Comunicaciones</v>
          </cell>
          <cell r="H80">
            <v>4833</v>
          </cell>
          <cell r="I80" t="str">
            <v>Nuevas personas sensibilizadas por el Programa RedVolución</v>
          </cell>
          <cell r="J80" t="str">
            <v>Producto</v>
          </cell>
          <cell r="K80" t="str">
            <v>Sectorial</v>
          </cell>
          <cell r="L80" t="str">
            <v>SI</v>
          </cell>
          <cell r="M80" t="str">
            <v>NO</v>
          </cell>
          <cell r="N80" t="str">
            <v>NO</v>
          </cell>
          <cell r="O80" t="str">
            <v>SI</v>
          </cell>
          <cell r="P80" t="str">
            <v>Personas</v>
          </cell>
          <cell r="Q80" t="str">
            <v>Semestral</v>
          </cell>
          <cell r="R80" t="str">
            <v>Acumulado</v>
          </cell>
          <cell r="S80">
            <v>13390</v>
          </cell>
          <cell r="T80">
            <v>104861</v>
          </cell>
          <cell r="U80">
            <v>197139</v>
          </cell>
          <cell r="V80">
            <v>197139</v>
          </cell>
          <cell r="W80">
            <v>104861</v>
          </cell>
          <cell r="X80">
            <v>604000</v>
          </cell>
          <cell r="Y80">
            <v>0</v>
          </cell>
          <cell r="Z80">
            <v>0</v>
          </cell>
          <cell r="AA80">
            <v>0</v>
          </cell>
          <cell r="AB80">
            <v>0</v>
          </cell>
          <cell r="AC80">
            <v>0</v>
          </cell>
          <cell r="AD80">
            <v>0</v>
          </cell>
          <cell r="AE80" t="str">
            <v>Para lograr sensibilizar personas a través de las iniciativa de Redvolución, es necesario vincular instituciones educativas que quieran que sus alumnos presten servicio social obligatorio, u otros metodos de atención a la comunidad a través de Redvolución</v>
          </cell>
          <cell r="AF80">
            <v>42490.208333333299</v>
          </cell>
          <cell r="AG80">
            <v>42493.3372568634</v>
          </cell>
          <cell r="AH80" t="str">
            <v>Adriana Correa Velásquez</v>
          </cell>
          <cell r="AI80" t="str">
            <v>acorrea@mintic.gov.co</v>
          </cell>
          <cell r="AJ80">
            <v>15</v>
          </cell>
          <cell r="AK80">
            <v>0</v>
          </cell>
          <cell r="AL80">
            <v>0</v>
          </cell>
        </row>
        <row r="81">
          <cell r="A81">
            <v>4834</v>
          </cell>
          <cell r="B81" t="str">
            <v>Todos por un Nuevo País</v>
          </cell>
          <cell r="C81" t="str">
            <v>Competitividad e infraestructura estratégica</v>
          </cell>
          <cell r="D81" t="str">
            <v>Promover las TIC como plataforma para la equidad, la educación y la competitividad</v>
          </cell>
          <cell r="E81" t="str">
            <v>TIC</v>
          </cell>
          <cell r="F81" t="str">
            <v>MINTIC</v>
          </cell>
          <cell r="G81" t="str">
            <v>Apropiación  de las Tecnologías de la Información y las Comunicaciones</v>
          </cell>
          <cell r="H81">
            <v>4834</v>
          </cell>
          <cell r="I81" t="str">
            <v>Descargas del software ConverTIC</v>
          </cell>
          <cell r="J81" t="str">
            <v>Producto</v>
          </cell>
          <cell r="K81" t="str">
            <v>Sectorial</v>
          </cell>
          <cell r="L81" t="str">
            <v>SI</v>
          </cell>
          <cell r="M81" t="str">
            <v>NO</v>
          </cell>
          <cell r="N81" t="str">
            <v>NO</v>
          </cell>
          <cell r="O81" t="str">
            <v>SI</v>
          </cell>
          <cell r="P81" t="str">
            <v>Descargas</v>
          </cell>
          <cell r="Q81" t="str">
            <v>Trimestral</v>
          </cell>
          <cell r="R81" t="str">
            <v>Acumulado</v>
          </cell>
          <cell r="S81">
            <v>100000</v>
          </cell>
          <cell r="T81">
            <v>120000</v>
          </cell>
          <cell r="U81">
            <v>140000</v>
          </cell>
          <cell r="V81">
            <v>140000</v>
          </cell>
          <cell r="W81">
            <v>0</v>
          </cell>
          <cell r="X81">
            <v>400000</v>
          </cell>
          <cell r="Y81">
            <v>3976</v>
          </cell>
          <cell r="Z81">
            <v>2.84</v>
          </cell>
          <cell r="AA81">
            <v>66161</v>
          </cell>
          <cell r="AB81">
            <v>16.54</v>
          </cell>
          <cell r="AC81">
            <v>42460.208333333299</v>
          </cell>
          <cell r="AD81">
            <v>42493.338423842601</v>
          </cell>
          <cell r="AE81" t="str">
            <v>Durante el mes de abril se han logrado 663 descargas del Software Jaws y Magic de la iniciativa Convertic. llegando a 4639 descargas. Adicionalmente se esta realizando una alianza con el INCI, quienes van a formar a personas en el uso del software para qu</v>
          </cell>
          <cell r="AF81">
            <v>42490.208333333299</v>
          </cell>
          <cell r="AG81">
            <v>42493.338423692097</v>
          </cell>
          <cell r="AH81" t="str">
            <v>Adriana Correa Velásquez</v>
          </cell>
          <cell r="AI81" t="str">
            <v>acorrea@mintic.gov.co</v>
          </cell>
          <cell r="AJ81">
            <v>20</v>
          </cell>
          <cell r="AK81">
            <v>42551.208333333299</v>
          </cell>
          <cell r="AL81">
            <v>-63</v>
          </cell>
        </row>
        <row r="82">
          <cell r="A82">
            <v>4835</v>
          </cell>
          <cell r="B82" t="str">
            <v>Todos por un Nuevo País</v>
          </cell>
          <cell r="C82" t="str">
            <v>Competitividad e infraestructura estratégica</v>
          </cell>
          <cell r="D82" t="str">
            <v>Promover las TIC como plataforma para la equidad, la educación y la competitividad</v>
          </cell>
          <cell r="E82" t="str">
            <v>TIC</v>
          </cell>
          <cell r="F82" t="str">
            <v>MINTIC</v>
          </cell>
          <cell r="G82" t="str">
            <v>Apropiación  de las Tecnologías de la Información y las Comunicaciones</v>
          </cell>
          <cell r="H82">
            <v>4835</v>
          </cell>
          <cell r="I82" t="str">
            <v>Personas teletrabajando en el país</v>
          </cell>
          <cell r="J82" t="str">
            <v>Producto</v>
          </cell>
          <cell r="K82" t="str">
            <v>Sectorial</v>
          </cell>
          <cell r="L82" t="str">
            <v>SI</v>
          </cell>
          <cell r="M82" t="str">
            <v>NO</v>
          </cell>
          <cell r="N82" t="str">
            <v>NO</v>
          </cell>
          <cell r="O82" t="str">
            <v>SI</v>
          </cell>
          <cell r="P82" t="str">
            <v>Personas</v>
          </cell>
          <cell r="Q82" t="str">
            <v>Anual</v>
          </cell>
          <cell r="R82" t="str">
            <v>Capacidad</v>
          </cell>
          <cell r="S82">
            <v>31553</v>
          </cell>
          <cell r="T82">
            <v>55813</v>
          </cell>
          <cell r="U82">
            <v>79883</v>
          </cell>
          <cell r="V82">
            <v>103953</v>
          </cell>
          <cell r="W82">
            <v>120000</v>
          </cell>
          <cell r="X82">
            <v>120000</v>
          </cell>
          <cell r="Y82">
            <v>0</v>
          </cell>
          <cell r="Z82">
            <v>0</v>
          </cell>
          <cell r="AA82">
            <v>0</v>
          </cell>
          <cell r="AB82">
            <v>0</v>
          </cell>
          <cell r="AC82">
            <v>0</v>
          </cell>
          <cell r="AD82">
            <v>0</v>
          </cell>
          <cell r="AE82" t="str">
            <v>En cada mes se ha logrado establecer contacto con nuevas gobernaciones y alcaldías en departamentos como: Huila, Tolima, César, Atlántico, Caldas, norte de Santander y Boyacá. No obstante, también se ha reactivado el Teletrabajo en el sector privado, esto</v>
          </cell>
          <cell r="AF82">
            <v>42490.208333333299</v>
          </cell>
          <cell r="AG82">
            <v>42501.491813043998</v>
          </cell>
          <cell r="AH82" t="str">
            <v>Adriana Correa Velásquez</v>
          </cell>
          <cell r="AI82" t="str">
            <v>acorrea@mintic.gov.co</v>
          </cell>
          <cell r="AJ82">
            <v>20</v>
          </cell>
          <cell r="AK82">
            <v>0</v>
          </cell>
          <cell r="AL82">
            <v>0</v>
          </cell>
        </row>
        <row r="83">
          <cell r="A83">
            <v>4836</v>
          </cell>
          <cell r="B83" t="str">
            <v>Todos por un Nuevo País</v>
          </cell>
          <cell r="C83" t="str">
            <v>Competitividad e infraestructura estratégica</v>
          </cell>
          <cell r="D83" t="str">
            <v>Promover las TIC como plataforma para la equidad, la educación y la competitividad</v>
          </cell>
          <cell r="E83" t="str">
            <v>TIC</v>
          </cell>
          <cell r="F83" t="str">
            <v>MINTIC</v>
          </cell>
          <cell r="G83" t="str">
            <v>Apropiación  de las Tecnologías de la Información y las Comunicaciones</v>
          </cell>
          <cell r="H83">
            <v>4836</v>
          </cell>
          <cell r="I83" t="str">
            <v>Conexiones a internet de banda ancha</v>
          </cell>
          <cell r="J83" t="str">
            <v>Resultado</v>
          </cell>
          <cell r="K83" t="str">
            <v>Sectorial</v>
          </cell>
          <cell r="L83" t="str">
            <v>SI</v>
          </cell>
          <cell r="M83" t="str">
            <v>NO</v>
          </cell>
          <cell r="N83" t="str">
            <v>NO</v>
          </cell>
          <cell r="O83" t="str">
            <v>SI</v>
          </cell>
          <cell r="P83" t="str">
            <v>Millones de conexiones</v>
          </cell>
          <cell r="Q83" t="str">
            <v>Trimestral</v>
          </cell>
          <cell r="R83" t="str">
            <v>Capacidad</v>
          </cell>
          <cell r="S83">
            <v>9.6999999999999993</v>
          </cell>
          <cell r="T83">
            <v>12</v>
          </cell>
          <cell r="U83">
            <v>15</v>
          </cell>
          <cell r="V83">
            <v>19</v>
          </cell>
          <cell r="W83">
            <v>27</v>
          </cell>
          <cell r="X83">
            <v>27</v>
          </cell>
          <cell r="Y83">
            <v>0</v>
          </cell>
          <cell r="Z83">
            <v>0</v>
          </cell>
          <cell r="AA83">
            <v>0</v>
          </cell>
          <cell r="AB83">
            <v>0</v>
          </cell>
          <cell r="AC83">
            <v>0</v>
          </cell>
          <cell r="AD83">
            <v>0</v>
          </cell>
          <cell r="AE83" t="str">
            <v>El Boletín Trimestral de las TIC del cuarto trimestre de 2015 publicado en abril de 2016, da cuenta que en Colombia finalizó el año 2015 con 12,4 Millones de Conexiones a Internet Banda Ancha y un índice de penetración del 25,8%. Por otro lado, durante el</v>
          </cell>
          <cell r="AF83">
            <v>42490.208333333299</v>
          </cell>
          <cell r="AG83">
            <v>42501.471533715303</v>
          </cell>
          <cell r="AH83" t="str">
            <v>Marianella Bernal Parada</v>
          </cell>
          <cell r="AI83" t="str">
            <v>marianella.bernal@cormagdalena.gov.co</v>
          </cell>
          <cell r="AJ83">
            <v>60</v>
          </cell>
          <cell r="AK83">
            <v>0</v>
          </cell>
          <cell r="AL83">
            <v>0</v>
          </cell>
        </row>
        <row r="84">
          <cell r="A84">
            <v>5130</v>
          </cell>
          <cell r="B84" t="str">
            <v>Todos por un Nuevo País</v>
          </cell>
          <cell r="C84" t="str">
            <v>Competitividad e infraestructura estratégica</v>
          </cell>
          <cell r="D84" t="str">
            <v>Promover las TIC como plataforma para la equidad, la educación y la competitividad</v>
          </cell>
          <cell r="E84" t="str">
            <v>TIC</v>
          </cell>
          <cell r="F84" t="str">
            <v>MINTIC</v>
          </cell>
          <cell r="G84" t="str">
            <v>Apropiación  de las Tecnologías de la Información y las Comunicaciones</v>
          </cell>
          <cell r="H84">
            <v>5130</v>
          </cell>
          <cell r="I84" t="str">
            <v>Hogares de estrato 1 y 2 beneficiarios de Conexiones digitales (millones)</v>
          </cell>
          <cell r="J84" t="str">
            <v>Resultado</v>
          </cell>
          <cell r="K84" t="str">
            <v>Sectorial</v>
          </cell>
          <cell r="L84" t="str">
            <v>SI</v>
          </cell>
          <cell r="M84" t="str">
            <v>SI</v>
          </cell>
          <cell r="N84" t="str">
            <v>NO</v>
          </cell>
          <cell r="O84" t="str">
            <v>SI</v>
          </cell>
          <cell r="P84" t="str">
            <v>Conexiones a Internet</v>
          </cell>
          <cell r="Q84" t="str">
            <v>Semestral</v>
          </cell>
          <cell r="R84" t="str">
            <v>Capacidad</v>
          </cell>
          <cell r="S84">
            <v>2.1</v>
          </cell>
          <cell r="T84">
            <v>2.1</v>
          </cell>
          <cell r="U84">
            <v>2.13</v>
          </cell>
          <cell r="V84">
            <v>2.4300000000000002</v>
          </cell>
          <cell r="W84">
            <v>2.7</v>
          </cell>
          <cell r="X84">
            <v>2.7</v>
          </cell>
          <cell r="Y84">
            <v>0</v>
          </cell>
          <cell r="Z84">
            <v>0</v>
          </cell>
          <cell r="AA84">
            <v>0</v>
          </cell>
          <cell r="AB84">
            <v>0</v>
          </cell>
          <cell r="AC84">
            <v>0</v>
          </cell>
          <cell r="AD84">
            <v>0</v>
          </cell>
          <cell r="AE84" t="str">
            <v>Para el proyecto Conexiones Digitales II, de acuerdo con lo establecido como meta 3 del Anexo Técnico, tanto de la Licitación Pública como de la Selección Abreviada, los contratistas presentaron para revisión por parte de la interventoría los siguientes d</v>
          </cell>
          <cell r="AF84">
            <v>42490.208333333299</v>
          </cell>
          <cell r="AG84">
            <v>42501.428956909702</v>
          </cell>
          <cell r="AH84" t="str">
            <v>Luis Fernando Lozano Mier</v>
          </cell>
          <cell r="AI84" t="str">
            <v>lflozano@mintic.gov.co</v>
          </cell>
          <cell r="AJ84">
            <v>90</v>
          </cell>
          <cell r="AK84">
            <v>0</v>
          </cell>
          <cell r="AL84">
            <v>0</v>
          </cell>
        </row>
        <row r="85">
          <cell r="A85">
            <v>4843</v>
          </cell>
          <cell r="B85" t="str">
            <v>Todos por un Nuevo País</v>
          </cell>
          <cell r="C85" t="str">
            <v>Competitividad e infraestructura estratégica</v>
          </cell>
          <cell r="D85" t="str">
            <v>Promover las TIC como plataforma para la equidad, la educación y la competitividad</v>
          </cell>
          <cell r="E85" t="str">
            <v>TIC</v>
          </cell>
          <cell r="F85" t="str">
            <v>MINTIC</v>
          </cell>
          <cell r="G85" t="str">
            <v>Apropiación  de las Tecnologías de la Información y las Comunicaciones</v>
          </cell>
          <cell r="H85">
            <v>4843</v>
          </cell>
          <cell r="I85" t="str">
            <v>Cobertura nacional de televisión digital (terrestre y DTH)</v>
          </cell>
          <cell r="J85" t="str">
            <v>Gestión</v>
          </cell>
          <cell r="K85" t="str">
            <v>Sectorial</v>
          </cell>
          <cell r="L85" t="str">
            <v>SI</v>
          </cell>
          <cell r="M85" t="str">
            <v>NO</v>
          </cell>
          <cell r="N85" t="str">
            <v>NO</v>
          </cell>
          <cell r="O85" t="str">
            <v>SI</v>
          </cell>
          <cell r="P85" t="str">
            <v>Porcentaje</v>
          </cell>
          <cell r="Q85" t="str">
            <v>Anual</v>
          </cell>
          <cell r="R85" t="str">
            <v>Capacidad</v>
          </cell>
          <cell r="S85">
            <v>62.5</v>
          </cell>
          <cell r="T85">
            <v>70.3</v>
          </cell>
          <cell r="U85">
            <v>86.9</v>
          </cell>
          <cell r="V85">
            <v>86.9</v>
          </cell>
          <cell r="W85">
            <v>100</v>
          </cell>
          <cell r="X85">
            <v>100</v>
          </cell>
          <cell r="Y85">
            <v>0</v>
          </cell>
          <cell r="Z85">
            <v>0</v>
          </cell>
          <cell r="AA85">
            <v>0</v>
          </cell>
          <cell r="AB85">
            <v>0</v>
          </cell>
          <cell r="AC85">
            <v>0</v>
          </cell>
          <cell r="AD85">
            <v>0</v>
          </cell>
          <cell r="AE85" t="str">
            <v>RTVC definió el nuevo cronograma de ejecución de la fase de implementación de TDT, denominada Fase III con la cual se dará cobertura a la población del municipio de Buenaventura. Con base en dicho cronograma la ANTV definirá el plan de acción para el cump</v>
          </cell>
          <cell r="AF85">
            <v>42490.208333333299</v>
          </cell>
          <cell r="AG85">
            <v>42500.419543784701</v>
          </cell>
          <cell r="AH85" t="str">
            <v>Angela Mora Soto</v>
          </cell>
          <cell r="AI85" t="str">
            <v>angela.mora@antv.gov.co</v>
          </cell>
          <cell r="AJ85">
            <v>30</v>
          </cell>
          <cell r="AK85">
            <v>0</v>
          </cell>
          <cell r="AL85">
            <v>0</v>
          </cell>
        </row>
        <row r="86">
          <cell r="A86">
            <v>4844</v>
          </cell>
          <cell r="B86" t="str">
            <v>Todos por un Nuevo País</v>
          </cell>
          <cell r="C86" t="str">
            <v>Competitividad e infraestructura estratégica</v>
          </cell>
          <cell r="D86" t="str">
            <v>Promover las TIC como plataforma para la equidad, la educación y la competitividad</v>
          </cell>
          <cell r="E86" t="str">
            <v>TIC</v>
          </cell>
          <cell r="F86" t="str">
            <v>MINTIC</v>
          </cell>
          <cell r="G86" t="str">
            <v>Apropiación  de las Tecnologías de la Información y las Comunicaciones</v>
          </cell>
          <cell r="H86">
            <v>4844</v>
          </cell>
          <cell r="I86" t="str">
            <v>Profesores y estudiantes con acceso a un equipo terminal</v>
          </cell>
          <cell r="J86" t="str">
            <v>Producto</v>
          </cell>
          <cell r="K86" t="str">
            <v>Sectorial</v>
          </cell>
          <cell r="L86" t="str">
            <v>SI</v>
          </cell>
          <cell r="M86" t="str">
            <v>NO</v>
          </cell>
          <cell r="N86" t="str">
            <v>NO</v>
          </cell>
          <cell r="O86" t="str">
            <v>SI</v>
          </cell>
          <cell r="P86" t="str">
            <v>Docentes y estudiantes</v>
          </cell>
          <cell r="Q86" t="str">
            <v>Mensual</v>
          </cell>
          <cell r="R86" t="str">
            <v>Acumulado</v>
          </cell>
          <cell r="S86">
            <v>8215351</v>
          </cell>
          <cell r="T86">
            <v>865000</v>
          </cell>
          <cell r="U86">
            <v>2595000</v>
          </cell>
          <cell r="V86">
            <v>3460000</v>
          </cell>
          <cell r="W86">
            <v>1730000</v>
          </cell>
          <cell r="X86">
            <v>8650000</v>
          </cell>
          <cell r="Y86">
            <v>7396</v>
          </cell>
          <cell r="Z86">
            <v>0.28499999999999998</v>
          </cell>
          <cell r="AA86">
            <v>3375106</v>
          </cell>
          <cell r="AB86">
            <v>39.018999999999998</v>
          </cell>
          <cell r="AC86">
            <v>42490.208333333299</v>
          </cell>
          <cell r="AD86">
            <v>42500.4386190972</v>
          </cell>
          <cell r="AE86" t="str">
            <v>Durante el año 2016 se han beneficiado 7.396 estudiantes y docentes con la entrega de terminales en sedes educativas, bibliotecas y casas de la cultura de los cuales 1.592 fueron beneficiados durante el mes de abril de 2016 en los departamentos de Antioqu</v>
          </cell>
          <cell r="AF86">
            <v>42490.208333333299</v>
          </cell>
          <cell r="AG86">
            <v>42500.438618946799</v>
          </cell>
          <cell r="AH86" t="str">
            <v>Reynel Fernando Bedoya</v>
          </cell>
          <cell r="AI86" t="str">
            <v>rfbedoya@cpe.gov.co</v>
          </cell>
          <cell r="AJ86">
            <v>0</v>
          </cell>
          <cell r="AK86">
            <v>42520.208333333299</v>
          </cell>
          <cell r="AL86">
            <v>-13</v>
          </cell>
        </row>
        <row r="87">
          <cell r="A87">
            <v>4845</v>
          </cell>
          <cell r="B87" t="str">
            <v>Todos por un Nuevo País</v>
          </cell>
          <cell r="C87" t="str">
            <v>Competitividad e infraestructura estratégica</v>
          </cell>
          <cell r="D87" t="str">
            <v>Promover las TIC como plataforma para la equidad, la educación y la competitividad</v>
          </cell>
          <cell r="E87" t="str">
            <v>TIC</v>
          </cell>
          <cell r="F87" t="str">
            <v>MINTIC</v>
          </cell>
          <cell r="G87" t="str">
            <v>Apropiación  de las Tecnologías de la Información y las Comunicaciones</v>
          </cell>
          <cell r="H87">
            <v>4845</v>
          </cell>
          <cell r="I87" t="str">
            <v>Terminales comprados y subsidiados para escuelas, estudiantes y doncentes</v>
          </cell>
          <cell r="J87" t="str">
            <v>Gestión</v>
          </cell>
          <cell r="K87" t="str">
            <v>Sectorial</v>
          </cell>
          <cell r="L87" t="str">
            <v>SI</v>
          </cell>
          <cell r="M87" t="str">
            <v>NO</v>
          </cell>
          <cell r="N87" t="str">
            <v>NO</v>
          </cell>
          <cell r="O87" t="str">
            <v>SI</v>
          </cell>
          <cell r="P87" t="str">
            <v>Terminales</v>
          </cell>
          <cell r="Q87" t="str">
            <v>Mensual</v>
          </cell>
          <cell r="R87" t="str">
            <v>Acumulado</v>
          </cell>
          <cell r="S87">
            <v>841435</v>
          </cell>
          <cell r="T87">
            <v>560000</v>
          </cell>
          <cell r="U87">
            <v>403000</v>
          </cell>
          <cell r="V87">
            <v>514000</v>
          </cell>
          <cell r="W87">
            <v>523000</v>
          </cell>
          <cell r="X87">
            <v>2000000</v>
          </cell>
          <cell r="Y87">
            <v>8875</v>
          </cell>
          <cell r="Z87">
            <v>2.202</v>
          </cell>
          <cell r="AA87">
            <v>623926</v>
          </cell>
          <cell r="AB87">
            <v>31.196000000000002</v>
          </cell>
          <cell r="AC87">
            <v>42490.208333333299</v>
          </cell>
          <cell r="AD87">
            <v>42500.4298164352</v>
          </cell>
          <cell r="AE87" t="str">
            <v>Durante el año 2016 se han entregado 8.875 terminales en sedes educativas, casas de la cultura y bibliotecas para uso de estudiantes y docentes distribuidas de la siguiente forma: 2.250 en sedes educativas para uso de estudiantes, 50 en bibliotecas y casa</v>
          </cell>
          <cell r="AF87">
            <v>42490.208333333299</v>
          </cell>
          <cell r="AG87">
            <v>42500.429816319403</v>
          </cell>
          <cell r="AH87" t="str">
            <v>Reynel Fernando Bedoya</v>
          </cell>
          <cell r="AI87" t="str">
            <v>rfbedoya@cpe.gov.co</v>
          </cell>
          <cell r="AJ87">
            <v>0</v>
          </cell>
          <cell r="AK87">
            <v>42520.208333333299</v>
          </cell>
          <cell r="AL87">
            <v>-13</v>
          </cell>
        </row>
        <row r="88">
          <cell r="A88">
            <v>4846</v>
          </cell>
          <cell r="B88" t="str">
            <v>Todos por un Nuevo País</v>
          </cell>
          <cell r="C88" t="str">
            <v>Competitividad e infraestructura estratégica</v>
          </cell>
          <cell r="D88" t="str">
            <v>Promover las TIC como plataforma para la equidad, la educación y la competitividad</v>
          </cell>
          <cell r="E88" t="str">
            <v>TIC</v>
          </cell>
          <cell r="F88" t="str">
            <v>MINTIC</v>
          </cell>
          <cell r="G88" t="str">
            <v>Apropiación  de las Tecnologías de la Información y las Comunicaciones</v>
          </cell>
          <cell r="H88">
            <v>4846</v>
          </cell>
          <cell r="I88" t="str">
            <v>Docentes formados en TIC</v>
          </cell>
          <cell r="J88" t="str">
            <v>Producto</v>
          </cell>
          <cell r="K88" t="str">
            <v>Sectorial</v>
          </cell>
          <cell r="L88" t="str">
            <v>SI</v>
          </cell>
          <cell r="M88" t="str">
            <v>NO</v>
          </cell>
          <cell r="N88" t="str">
            <v>NO</v>
          </cell>
          <cell r="O88" t="str">
            <v>SI</v>
          </cell>
          <cell r="P88" t="str">
            <v>Docentes</v>
          </cell>
          <cell r="Q88" t="str">
            <v>Anual</v>
          </cell>
          <cell r="R88" t="str">
            <v>Acumulado</v>
          </cell>
          <cell r="S88">
            <v>73060</v>
          </cell>
          <cell r="T88">
            <v>44200</v>
          </cell>
          <cell r="U88">
            <v>98400</v>
          </cell>
          <cell r="V88">
            <v>126200</v>
          </cell>
          <cell r="W88">
            <v>49200</v>
          </cell>
          <cell r="X88">
            <v>318000</v>
          </cell>
          <cell r="Y88">
            <v>0</v>
          </cell>
          <cell r="Z88">
            <v>0</v>
          </cell>
          <cell r="AA88">
            <v>0</v>
          </cell>
          <cell r="AB88">
            <v>0</v>
          </cell>
          <cell r="AC88">
            <v>0</v>
          </cell>
          <cell r="AD88">
            <v>0</v>
          </cell>
          <cell r="AE88" t="str">
            <v>Durante el mes de abril se diplomaron 6.150 docentes en el diplomado de competencias TIC correspondientes al rezago de la meta del año 2015. Con este avance se cumple con la meta rezagada llegando a un total de 25.258 docentes diplomados que cumplieron co</v>
          </cell>
          <cell r="AF88">
            <v>42490.208333333299</v>
          </cell>
          <cell r="AG88">
            <v>42500.4360354167</v>
          </cell>
          <cell r="AH88" t="str">
            <v>Reynel Fernando Bedoya</v>
          </cell>
          <cell r="AI88" t="str">
            <v>rfbedoya@cpe.gov.co</v>
          </cell>
          <cell r="AJ88">
            <v>0</v>
          </cell>
          <cell r="AK88">
            <v>0</v>
          </cell>
          <cell r="AL88">
            <v>0</v>
          </cell>
        </row>
        <row r="89">
          <cell r="A89">
            <v>4847</v>
          </cell>
          <cell r="B89" t="str">
            <v>Todos por un Nuevo País</v>
          </cell>
          <cell r="C89" t="str">
            <v>Competitividad e infraestructura estratégica</v>
          </cell>
          <cell r="D89" t="str">
            <v>Promover las TIC como plataforma para la equidad, la educación y la competitividad</v>
          </cell>
          <cell r="E89" t="str">
            <v>TIC</v>
          </cell>
          <cell r="F89" t="str">
            <v>MINTIC</v>
          </cell>
          <cell r="G89" t="str">
            <v>Apropiación  de las Tecnologías de la Información y las Comunicaciones</v>
          </cell>
          <cell r="H89">
            <v>4847</v>
          </cell>
          <cell r="I89" t="str">
            <v>Toneladas de equipos demanufacturados</v>
          </cell>
          <cell r="J89" t="str">
            <v>Producto</v>
          </cell>
          <cell r="K89" t="str">
            <v>Sectorial</v>
          </cell>
          <cell r="L89" t="str">
            <v>SI</v>
          </cell>
          <cell r="M89" t="str">
            <v>NO</v>
          </cell>
          <cell r="N89" t="str">
            <v>NO</v>
          </cell>
          <cell r="O89" t="str">
            <v>SI</v>
          </cell>
          <cell r="P89" t="str">
            <v>Pendiente</v>
          </cell>
          <cell r="Q89" t="str">
            <v>Mensual</v>
          </cell>
          <cell r="R89" t="str">
            <v>Acumulado</v>
          </cell>
          <cell r="S89">
            <v>2307</v>
          </cell>
          <cell r="T89">
            <v>246</v>
          </cell>
          <cell r="U89">
            <v>656</v>
          </cell>
          <cell r="V89">
            <v>656</v>
          </cell>
          <cell r="W89">
            <v>492</v>
          </cell>
          <cell r="X89">
            <v>2050</v>
          </cell>
          <cell r="Y89">
            <v>138.78</v>
          </cell>
          <cell r="Z89">
            <v>21.155000000000001</v>
          </cell>
          <cell r="AA89">
            <v>460.22</v>
          </cell>
          <cell r="AB89">
            <v>22.45</v>
          </cell>
          <cell r="AC89">
            <v>42490.208333333299</v>
          </cell>
          <cell r="AD89">
            <v>42500.435026655097</v>
          </cell>
          <cell r="AE89" t="str">
            <v>Durante el año 2016 se han demanufacturado 138,78 toneladas de residuos electrónicos equivalentes a 6.770 equipos obsoletos. Durante el mes de abril de 2016 se demanufacturaron 64,69 toneladas de residuos electrónicos correspondientes a 3.155 equipos obso</v>
          </cell>
          <cell r="AF89">
            <v>42490.208333333299</v>
          </cell>
          <cell r="AG89">
            <v>42500.435026504601</v>
          </cell>
          <cell r="AH89" t="str">
            <v>Reynel Fernando Bedoya</v>
          </cell>
          <cell r="AI89" t="str">
            <v>rfbedoya@cpe.gov.co</v>
          </cell>
          <cell r="AJ89">
            <v>0</v>
          </cell>
          <cell r="AK89">
            <v>42520.208333333299</v>
          </cell>
          <cell r="AL89">
            <v>-13</v>
          </cell>
        </row>
        <row r="90">
          <cell r="A90">
            <v>4848</v>
          </cell>
          <cell r="B90" t="str">
            <v>Todos por un Nuevo País</v>
          </cell>
          <cell r="C90" t="str">
            <v>Competitividad e infraestructura estratégica</v>
          </cell>
          <cell r="D90" t="str">
            <v>Promover las TIC como plataforma para la equidad, la educación y la competitividad</v>
          </cell>
          <cell r="E90" t="str">
            <v>TIC</v>
          </cell>
          <cell r="F90" t="str">
            <v>MINTIC</v>
          </cell>
          <cell r="G90" t="str">
            <v>Apropiación  de las Tecnologías de la Información y las Comunicaciones</v>
          </cell>
          <cell r="H90">
            <v>4848</v>
          </cell>
          <cell r="I90" t="str">
            <v>Terminales por cada 100 habitantes</v>
          </cell>
          <cell r="J90" t="str">
            <v>Resultado</v>
          </cell>
          <cell r="K90" t="str">
            <v>Sectorial</v>
          </cell>
          <cell r="L90" t="str">
            <v>SI</v>
          </cell>
          <cell r="M90" t="str">
            <v>NO</v>
          </cell>
          <cell r="N90" t="str">
            <v>NO</v>
          </cell>
          <cell r="O90" t="str">
            <v>SI</v>
          </cell>
          <cell r="P90" t="str">
            <v>Porcentaje</v>
          </cell>
          <cell r="Q90" t="str">
            <v>Anual</v>
          </cell>
          <cell r="R90" t="str">
            <v>Capacidad</v>
          </cell>
          <cell r="S90">
            <v>34</v>
          </cell>
          <cell r="T90">
            <v>38</v>
          </cell>
          <cell r="U90">
            <v>42</v>
          </cell>
          <cell r="V90">
            <v>46</v>
          </cell>
          <cell r="W90">
            <v>50</v>
          </cell>
          <cell r="X90">
            <v>50</v>
          </cell>
          <cell r="Y90">
            <v>0</v>
          </cell>
          <cell r="Z90">
            <v>0</v>
          </cell>
          <cell r="AA90">
            <v>0</v>
          </cell>
          <cell r="AB90">
            <v>0</v>
          </cell>
          <cell r="AC90">
            <v>0</v>
          </cell>
          <cell r="AD90">
            <v>0</v>
          </cell>
          <cell r="AE90" t="str">
            <v>Se realizaron reuniones con actores del sector privado (específicamente con empresas del sector REAL) en one to one para incentivar la demanda de soluciones tecnológicas, con el fin de potenciar la demanda y generar una dinámica de adquisición masiva de t</v>
          </cell>
          <cell r="AF90">
            <v>42400.208333333299</v>
          </cell>
          <cell r="AG90">
            <v>42409.521291782403</v>
          </cell>
          <cell r="AH90" t="str">
            <v>Marianella Bernal Parada</v>
          </cell>
          <cell r="AI90" t="str">
            <v>marianella.bernal@cormagdalena.gov.co</v>
          </cell>
          <cell r="AJ90">
            <v>60</v>
          </cell>
          <cell r="AK90">
            <v>0</v>
          </cell>
          <cell r="AL90">
            <v>0</v>
          </cell>
        </row>
        <row r="91">
          <cell r="A91">
            <v>4837</v>
          </cell>
          <cell r="B91" t="str">
            <v>Todos por un Nuevo País</v>
          </cell>
          <cell r="C91" t="str">
            <v>Competitividad e infraestructura estratégica</v>
          </cell>
          <cell r="D91" t="str">
            <v>Promover las TIC como plataforma para la equidad, la educación y la competitividad</v>
          </cell>
          <cell r="E91" t="str">
            <v>TIC</v>
          </cell>
          <cell r="F91" t="str">
            <v>MINTIC</v>
          </cell>
          <cell r="G91" t="str">
            <v>Apropiación  de las Tecnologías de la Información y las Comunicaciones</v>
          </cell>
          <cell r="H91">
            <v>4837</v>
          </cell>
          <cell r="I91" t="str">
            <v>Acceso a internet en hogares</v>
          </cell>
          <cell r="J91" t="str">
            <v>Resultado</v>
          </cell>
          <cell r="K91" t="str">
            <v>Sectorial</v>
          </cell>
          <cell r="L91" t="str">
            <v>SI</v>
          </cell>
          <cell r="M91" t="str">
            <v>NO</v>
          </cell>
          <cell r="N91" t="str">
            <v>NO</v>
          </cell>
          <cell r="O91" t="str">
            <v>SI</v>
          </cell>
          <cell r="P91" t="str">
            <v>Porcentaje</v>
          </cell>
          <cell r="Q91" t="str">
            <v>Anual</v>
          </cell>
          <cell r="R91" t="str">
            <v>Capacidad</v>
          </cell>
          <cell r="S91">
            <v>46.3</v>
          </cell>
          <cell r="T91">
            <v>51</v>
          </cell>
          <cell r="U91">
            <v>56</v>
          </cell>
          <cell r="V91">
            <v>59</v>
          </cell>
          <cell r="W91">
            <v>63</v>
          </cell>
          <cell r="X91">
            <v>63</v>
          </cell>
          <cell r="Y91">
            <v>0</v>
          </cell>
          <cell r="Z91">
            <v>0</v>
          </cell>
          <cell r="AA91">
            <v>0</v>
          </cell>
          <cell r="AB91">
            <v>0</v>
          </cell>
          <cell r="AC91">
            <v>0</v>
          </cell>
          <cell r="AD91">
            <v>0</v>
          </cell>
          <cell r="AE91" t="str">
            <v>De acuerdo con los resultados del módulo TIC de la Encuesta de Calidad de Vida (ECV) del Departamento Administrativo Nacional de Estadística (DANE), para el año 2015 el 50,5% de los hogares colombianos en cabeceras municipales tenia conexión a Internet, v</v>
          </cell>
          <cell r="AF91">
            <v>42460.208333333299</v>
          </cell>
          <cell r="AG91">
            <v>42501.470424224499</v>
          </cell>
          <cell r="AH91" t="str">
            <v>Marianella Bernal Parada</v>
          </cell>
          <cell r="AI91" t="str">
            <v>marianella.bernal@cormagdalena.gov.co</v>
          </cell>
          <cell r="AJ91">
            <v>90</v>
          </cell>
          <cell r="AK91">
            <v>0</v>
          </cell>
          <cell r="AL91">
            <v>0</v>
          </cell>
        </row>
        <row r="92">
          <cell r="A92">
            <v>4838</v>
          </cell>
          <cell r="B92" t="str">
            <v>Todos por un Nuevo País</v>
          </cell>
          <cell r="C92" t="str">
            <v>Competitividad e infraestructura estratégica</v>
          </cell>
          <cell r="D92" t="str">
            <v>Promover las TIC como plataforma para la equidad, la educación y la competitividad</v>
          </cell>
          <cell r="E92" t="str">
            <v>TIC</v>
          </cell>
          <cell r="F92" t="str">
            <v>MINTIC</v>
          </cell>
          <cell r="G92" t="str">
            <v>Apropiación  de las Tecnologías de la Información y las Comunicaciones</v>
          </cell>
          <cell r="H92">
            <v>4838</v>
          </cell>
          <cell r="I92" t="str">
            <v>MiPyme conectadas a internet</v>
          </cell>
          <cell r="J92" t="str">
            <v>Resultado</v>
          </cell>
          <cell r="K92" t="str">
            <v>Sectorial</v>
          </cell>
          <cell r="L92" t="str">
            <v>SI</v>
          </cell>
          <cell r="M92" t="str">
            <v>NO</v>
          </cell>
          <cell r="N92" t="str">
            <v>NO</v>
          </cell>
          <cell r="O92" t="str">
            <v>SI</v>
          </cell>
          <cell r="P92" t="str">
            <v>Porcentaje</v>
          </cell>
          <cell r="Q92" t="str">
            <v>Anual</v>
          </cell>
          <cell r="R92" t="str">
            <v>Capacidad</v>
          </cell>
          <cell r="S92">
            <v>60.6</v>
          </cell>
          <cell r="T92">
            <v>63</v>
          </cell>
          <cell r="U92">
            <v>65.5</v>
          </cell>
          <cell r="V92">
            <v>68</v>
          </cell>
          <cell r="W92">
            <v>70</v>
          </cell>
          <cell r="X92">
            <v>70</v>
          </cell>
          <cell r="Y92">
            <v>0</v>
          </cell>
          <cell r="Z92">
            <v>0</v>
          </cell>
          <cell r="AA92">
            <v>0</v>
          </cell>
          <cell r="AB92">
            <v>0</v>
          </cell>
          <cell r="AC92">
            <v>0</v>
          </cell>
          <cell r="AD92">
            <v>0</v>
          </cell>
          <cell r="AE92" t="str">
            <v xml:space="preserve">Se continuó promocionando nuestras convocatorias en alianza con Innpulsa Colombia para la implementación de proyectos TIC en las cadenas productivas del país. A la fecha se cuenta con 8 proyectos viables para ser financiados. </v>
          </cell>
          <cell r="AF92">
            <v>42429.208333333299</v>
          </cell>
          <cell r="AG92">
            <v>42440.368115277801</v>
          </cell>
          <cell r="AH92" t="str">
            <v>Rivier Hernando Gomez Cuevas</v>
          </cell>
          <cell r="AI92" t="str">
            <v>rgomez@mintic.gov.co</v>
          </cell>
          <cell r="AJ92">
            <v>60</v>
          </cell>
          <cell r="AK92">
            <v>0</v>
          </cell>
          <cell r="AL92">
            <v>0</v>
          </cell>
        </row>
        <row r="93">
          <cell r="A93">
            <v>4839</v>
          </cell>
          <cell r="B93" t="str">
            <v>Todos por un Nuevo País</v>
          </cell>
          <cell r="C93" t="str">
            <v>Competitividad e infraestructura estratégica</v>
          </cell>
          <cell r="D93" t="str">
            <v>Promover las TIC como plataforma para la equidad, la educación y la competitividad</v>
          </cell>
          <cell r="E93" t="str">
            <v>TIC</v>
          </cell>
          <cell r="F93" t="str">
            <v>MINTIC</v>
          </cell>
          <cell r="G93" t="str">
            <v>Apropiación  de las Tecnologías de la Información y las Comunicaciones</v>
          </cell>
          <cell r="H93">
            <v>4839</v>
          </cell>
          <cell r="I93" t="str">
            <v>Municipios con cobertura tecnología 4G (alta velocidad inalámbrica)</v>
          </cell>
          <cell r="J93" t="str">
            <v>Resultado</v>
          </cell>
          <cell r="K93" t="str">
            <v>Sectorial</v>
          </cell>
          <cell r="L93" t="str">
            <v>SI</v>
          </cell>
          <cell r="M93" t="str">
            <v>NO</v>
          </cell>
          <cell r="N93" t="str">
            <v>NO</v>
          </cell>
          <cell r="O93" t="str">
            <v>SI</v>
          </cell>
          <cell r="P93" t="str">
            <v>Municipios</v>
          </cell>
          <cell r="Q93" t="str">
            <v>Anual</v>
          </cell>
          <cell r="R93" t="str">
            <v>Capacidad</v>
          </cell>
          <cell r="S93">
            <v>51</v>
          </cell>
          <cell r="T93">
            <v>444</v>
          </cell>
          <cell r="U93">
            <v>670</v>
          </cell>
          <cell r="V93">
            <v>894</v>
          </cell>
          <cell r="W93">
            <v>1115</v>
          </cell>
          <cell r="X93">
            <v>1115</v>
          </cell>
          <cell r="Y93">
            <v>0</v>
          </cell>
          <cell r="Z93">
            <v>0</v>
          </cell>
          <cell r="AA93">
            <v>0</v>
          </cell>
          <cell r="AB93">
            <v>0</v>
          </cell>
          <cell r="AC93">
            <v>0</v>
          </cell>
          <cell r="AD93">
            <v>0</v>
          </cell>
          <cell r="AE93" t="str">
            <v>Al finalizar abril de 2016, los asignatarios reportaron 588 cabeceras municipales con cobertura 4G. La cifra se reconfirmó con los reportes.</v>
          </cell>
          <cell r="AF93">
            <v>42490.208333333299</v>
          </cell>
          <cell r="AG93">
            <v>42500.774105902798</v>
          </cell>
          <cell r="AH93" t="str">
            <v>GLORIA PATRICIA PERDOMO RANGEL</v>
          </cell>
          <cell r="AI93" t="str">
            <v>gperdomo@mintic.gov.co</v>
          </cell>
          <cell r="AJ93">
            <v>60</v>
          </cell>
          <cell r="AK93">
            <v>0</v>
          </cell>
          <cell r="AL93">
            <v>0</v>
          </cell>
        </row>
        <row r="94">
          <cell r="A94">
            <v>4840</v>
          </cell>
          <cell r="B94" t="str">
            <v>Todos por un Nuevo País</v>
          </cell>
          <cell r="C94" t="str">
            <v>Competitividad e infraestructura estratégica</v>
          </cell>
          <cell r="D94" t="str">
            <v>Promover las TIC como plataforma para la equidad, la educación y la competitividad</v>
          </cell>
          <cell r="E94" t="str">
            <v>TIC</v>
          </cell>
          <cell r="F94" t="str">
            <v>MINTIC</v>
          </cell>
          <cell r="G94" t="str">
            <v>Apropiación  de las Tecnologías de la Información y las Comunicaciones</v>
          </cell>
          <cell r="H94">
            <v>4840</v>
          </cell>
          <cell r="I94" t="str">
            <v>Zonas Wi-fi públicas en el territorio nacional</v>
          </cell>
          <cell r="J94" t="str">
            <v>Producto</v>
          </cell>
          <cell r="K94" t="str">
            <v>Sectorial</v>
          </cell>
          <cell r="L94" t="str">
            <v>SI</v>
          </cell>
          <cell r="M94" t="str">
            <v>NO</v>
          </cell>
          <cell r="N94" t="str">
            <v>NO</v>
          </cell>
          <cell r="O94" t="str">
            <v>SI</v>
          </cell>
          <cell r="P94" t="str">
            <v>Zonas wifi</v>
          </cell>
          <cell r="Q94" t="str">
            <v>Trimestral</v>
          </cell>
          <cell r="R94" t="str">
            <v>Acumulado</v>
          </cell>
          <cell r="S94">
            <v>0</v>
          </cell>
          <cell r="T94">
            <v>60</v>
          </cell>
          <cell r="U94">
            <v>250</v>
          </cell>
          <cell r="V94">
            <v>300</v>
          </cell>
          <cell r="W94">
            <v>390</v>
          </cell>
          <cell r="X94">
            <v>1000</v>
          </cell>
          <cell r="Y94">
            <v>0</v>
          </cell>
          <cell r="Z94">
            <v>0</v>
          </cell>
          <cell r="AA94">
            <v>0</v>
          </cell>
          <cell r="AB94">
            <v>0</v>
          </cell>
          <cell r="AC94">
            <v>0</v>
          </cell>
          <cell r="AD94">
            <v>0</v>
          </cell>
          <cell r="AE94" t="str">
            <v>El avance cualitativo (logros) a cierre del mes de abril es el siguiente:: 1) Proyecto Pereira: 100 Zonas WiFi. : Convenio Firmado por las partes.2) Proyecto de Capitales y ciudades principales: 51 Zonas WiFi. Se invitaron a cotizar los Operadores público</v>
          </cell>
          <cell r="AF94">
            <v>42490.208333333299</v>
          </cell>
          <cell r="AG94">
            <v>42496.400976932899</v>
          </cell>
          <cell r="AH94" t="str">
            <v>Camilo Martinez Puentes</v>
          </cell>
          <cell r="AI94" t="str">
            <v>cmartinezp@mintic.gov.co</v>
          </cell>
          <cell r="AJ94">
            <v>45</v>
          </cell>
          <cell r="AK94">
            <v>0</v>
          </cell>
          <cell r="AL94">
            <v>0</v>
          </cell>
        </row>
        <row r="95">
          <cell r="A95">
            <v>4841</v>
          </cell>
          <cell r="B95" t="str">
            <v>Todos por un Nuevo País</v>
          </cell>
          <cell r="C95" t="str">
            <v>Competitividad e infraestructura estratégica</v>
          </cell>
          <cell r="D95" t="str">
            <v>Promover las TIC como plataforma para la equidad, la educación y la competitividad</v>
          </cell>
          <cell r="E95" t="str">
            <v>TIC</v>
          </cell>
          <cell r="F95" t="str">
            <v>MINTIC</v>
          </cell>
          <cell r="G95" t="str">
            <v>Apropiación  de las Tecnologías de la Información y las Comunicaciones</v>
          </cell>
          <cell r="H95">
            <v>4841</v>
          </cell>
          <cell r="I95" t="str">
            <v>Kioscos Vive Digital instalados</v>
          </cell>
          <cell r="J95" t="str">
            <v>Producto</v>
          </cell>
          <cell r="K95" t="str">
            <v>Sectorial</v>
          </cell>
          <cell r="L95" t="str">
            <v>SI</v>
          </cell>
          <cell r="M95" t="str">
            <v>NO</v>
          </cell>
          <cell r="N95" t="str">
            <v>NO</v>
          </cell>
          <cell r="O95" t="str">
            <v>SI</v>
          </cell>
          <cell r="P95" t="str">
            <v>Kioscos</v>
          </cell>
          <cell r="Q95" t="str">
            <v>Semestral</v>
          </cell>
          <cell r="R95" t="str">
            <v>Capacidad</v>
          </cell>
          <cell r="S95">
            <v>6548</v>
          </cell>
          <cell r="T95">
            <v>7501</v>
          </cell>
          <cell r="U95">
            <v>7621</v>
          </cell>
          <cell r="V95">
            <v>7621</v>
          </cell>
          <cell r="W95">
            <v>7621</v>
          </cell>
          <cell r="X95">
            <v>7621</v>
          </cell>
          <cell r="Y95">
            <v>0</v>
          </cell>
          <cell r="Z95">
            <v>0</v>
          </cell>
          <cell r="AA95">
            <v>0</v>
          </cell>
          <cell r="AB95">
            <v>0</v>
          </cell>
          <cell r="AC95">
            <v>0</v>
          </cell>
          <cell r="AD95">
            <v>0</v>
          </cell>
          <cell r="AE95" t="str">
            <v xml:space="preserve">Se encuentran instalados 5.524 Kioscos Vive Digital de la Fase II, que brindan los servicios de internet, telefonía y capacitaciones. En el proyecto Kioscos Vive Digital Fase III los operadores entregaron los estudios de campo del 60% restante de los KVD </v>
          </cell>
          <cell r="AF95">
            <v>42490.208333333299</v>
          </cell>
          <cell r="AG95">
            <v>42500.782962071797</v>
          </cell>
          <cell r="AH95" t="str">
            <v>Luis Fernando Lozano Mier</v>
          </cell>
          <cell r="AI95" t="str">
            <v>lflozano@mintic.gov.co</v>
          </cell>
          <cell r="AJ95">
            <v>30</v>
          </cell>
          <cell r="AK95">
            <v>0</v>
          </cell>
          <cell r="AL95">
            <v>0</v>
          </cell>
        </row>
        <row r="96">
          <cell r="A96">
            <v>4842</v>
          </cell>
          <cell r="B96" t="str">
            <v>Todos por un Nuevo País</v>
          </cell>
          <cell r="C96" t="str">
            <v>Competitividad e infraestructura estratégica</v>
          </cell>
          <cell r="D96" t="str">
            <v>Promover las TIC como plataforma para la equidad, la educación y la competitividad</v>
          </cell>
          <cell r="E96" t="str">
            <v>TIC</v>
          </cell>
          <cell r="F96" t="str">
            <v>MINTIC</v>
          </cell>
          <cell r="G96" t="str">
            <v>Apropiación  de las Tecnologías de la Información y las Comunicaciones</v>
          </cell>
          <cell r="H96">
            <v>4842</v>
          </cell>
          <cell r="I96" t="str">
            <v>Municipios y áreas no municipalizadas conectados a la red de alta velocidad</v>
          </cell>
          <cell r="J96" t="str">
            <v>Resultado</v>
          </cell>
          <cell r="K96" t="str">
            <v>Sectorial</v>
          </cell>
          <cell r="L96" t="str">
            <v>SI</v>
          </cell>
          <cell r="M96" t="str">
            <v>NO</v>
          </cell>
          <cell r="N96" t="str">
            <v>NO</v>
          </cell>
          <cell r="O96" t="str">
            <v>SI</v>
          </cell>
          <cell r="P96" t="str">
            <v>Municipios y áreas no municipalizadas</v>
          </cell>
          <cell r="Q96" t="str">
            <v>Semestral</v>
          </cell>
          <cell r="R96" t="str">
            <v>Acumulado</v>
          </cell>
          <cell r="S96">
            <v>0</v>
          </cell>
          <cell r="T96">
            <v>47</v>
          </cell>
          <cell r="U96">
            <v>0</v>
          </cell>
          <cell r="V96">
            <v>0</v>
          </cell>
          <cell r="W96">
            <v>0</v>
          </cell>
          <cell r="X96">
            <v>47</v>
          </cell>
          <cell r="Y96">
            <v>0</v>
          </cell>
          <cell r="Z96">
            <v>0</v>
          </cell>
          <cell r="AA96">
            <v>0</v>
          </cell>
          <cell r="AB96">
            <v>0</v>
          </cell>
          <cell r="AC96">
            <v>0</v>
          </cell>
          <cell r="AD96">
            <v>0</v>
          </cell>
          <cell r="AE96" t="str">
            <v>El PNCAV se encuentra en fase de instalación. - Por cambios presentados en la Red de Transporte, se proyectan 143 Torres de las cuales 9 ya se instalaron y 28 están en obras de Instalación. - El Operador solicitó prórroga de la fase de Instalación y Puest</v>
          </cell>
          <cell r="AF96">
            <v>42490.208333333299</v>
          </cell>
          <cell r="AG96">
            <v>42500.780486539399</v>
          </cell>
          <cell r="AH96" t="str">
            <v>Luis Fernando Lozano Mier</v>
          </cell>
          <cell r="AI96" t="str">
            <v>lflozano@mintic.gov.co</v>
          </cell>
          <cell r="AJ96">
            <v>30</v>
          </cell>
          <cell r="AK96">
            <v>0</v>
          </cell>
          <cell r="AL96">
            <v>0</v>
          </cell>
        </row>
        <row r="97">
          <cell r="A97">
            <v>4826</v>
          </cell>
          <cell r="B97" t="str">
            <v>Todos por un Nuevo País</v>
          </cell>
          <cell r="C97" t="str">
            <v>Competitividad e infraestructura estratégica</v>
          </cell>
          <cell r="D97" t="str">
            <v>Promover las TIC como plataforma para la equidad, la educación y la competitividad</v>
          </cell>
          <cell r="E97" t="str">
            <v>TIC</v>
          </cell>
          <cell r="F97" t="str">
            <v>MINTIC</v>
          </cell>
          <cell r="G97" t="str">
            <v>Infraestructura en Tecnologías de la Información y las Comunicaciones</v>
          </cell>
          <cell r="H97">
            <v>4826</v>
          </cell>
          <cell r="I97" t="str">
            <v>Sectores de la administración pública del orden nacional que adoptan el marco de referencia de arquitectura empresarial para la gestión de las TIC</v>
          </cell>
          <cell r="J97" t="str">
            <v>Producto</v>
          </cell>
          <cell r="K97" t="str">
            <v>Sectorial</v>
          </cell>
          <cell r="L97" t="str">
            <v>SI</v>
          </cell>
          <cell r="M97" t="str">
            <v>NO</v>
          </cell>
          <cell r="N97" t="str">
            <v>NO</v>
          </cell>
          <cell r="O97" t="str">
            <v>SI</v>
          </cell>
          <cell r="P97" t="str">
            <v>Sectores</v>
          </cell>
          <cell r="Q97" t="str">
            <v>Anual</v>
          </cell>
          <cell r="R97" t="str">
            <v>Capacidad</v>
          </cell>
          <cell r="S97">
            <v>0</v>
          </cell>
          <cell r="T97">
            <v>4</v>
          </cell>
          <cell r="U97">
            <v>8</v>
          </cell>
          <cell r="V97">
            <v>16</v>
          </cell>
          <cell r="W97">
            <v>24</v>
          </cell>
          <cell r="X97">
            <v>24</v>
          </cell>
          <cell r="Y97">
            <v>0</v>
          </cell>
          <cell r="Z97">
            <v>0</v>
          </cell>
          <cell r="AA97">
            <v>0</v>
          </cell>
          <cell r="AB97">
            <v>0</v>
          </cell>
          <cell r="AC97">
            <v>0</v>
          </cell>
          <cell r="AD97">
            <v>0</v>
          </cell>
          <cell r="AE97" t="str">
            <v>Inició la estrategia de acompañamiento especializado, con la ejecución de talleres específicos con relación al componente de TIC para la gestión y Marco de Referencia de Arquitectura Empresarial (AE) a entidades del nivel Nacional. Se atendieron las Entid</v>
          </cell>
          <cell r="AF97">
            <v>42490.208333333299</v>
          </cell>
          <cell r="AG97">
            <v>42500.417221678203</v>
          </cell>
          <cell r="AH97" t="str">
            <v>Jorge Fernando Bejarano Lobo</v>
          </cell>
          <cell r="AI97" t="str">
            <v>jbejarano@mintic.gov.co</v>
          </cell>
          <cell r="AJ97">
            <v>10</v>
          </cell>
          <cell r="AK97">
            <v>0</v>
          </cell>
          <cell r="AL97">
            <v>0</v>
          </cell>
        </row>
        <row r="98">
          <cell r="A98">
            <v>4827</v>
          </cell>
          <cell r="B98" t="str">
            <v>Todos por un Nuevo País</v>
          </cell>
          <cell r="C98" t="str">
            <v>Competitividad e infraestructura estratégica</v>
          </cell>
          <cell r="D98" t="str">
            <v>Promover las TIC como plataforma para la equidad, la educación y la competitividad</v>
          </cell>
          <cell r="E98" t="str">
            <v>TIC</v>
          </cell>
          <cell r="F98" t="str">
            <v>MINTIC</v>
          </cell>
          <cell r="G98" t="str">
            <v>Infraestructura en Tecnologías de la Información y las Comunicaciones</v>
          </cell>
          <cell r="H98">
            <v>4827</v>
          </cell>
          <cell r="I98" t="str">
            <v>Servidores del gobierno capacitados para fortalecer la gestión de TIC en el Estado</v>
          </cell>
          <cell r="J98" t="str">
            <v>Producto</v>
          </cell>
          <cell r="K98" t="str">
            <v>Sectorial</v>
          </cell>
          <cell r="L98" t="str">
            <v>SI</v>
          </cell>
          <cell r="M98" t="str">
            <v>NO</v>
          </cell>
          <cell r="N98" t="str">
            <v>NO</v>
          </cell>
          <cell r="O98" t="str">
            <v>SI</v>
          </cell>
          <cell r="P98" t="str">
            <v>Servidores públicos</v>
          </cell>
          <cell r="Q98" t="str">
            <v>Anual</v>
          </cell>
          <cell r="R98" t="str">
            <v>Capacidad</v>
          </cell>
          <cell r="S98">
            <v>406</v>
          </cell>
          <cell r="T98">
            <v>1200</v>
          </cell>
          <cell r="U98">
            <v>2000</v>
          </cell>
          <cell r="V98">
            <v>3000</v>
          </cell>
          <cell r="W98">
            <v>4000</v>
          </cell>
          <cell r="X98">
            <v>4000</v>
          </cell>
          <cell r="Y98">
            <v>0</v>
          </cell>
          <cell r="Z98">
            <v>0</v>
          </cell>
          <cell r="AA98">
            <v>0</v>
          </cell>
          <cell r="AB98">
            <v>0</v>
          </cell>
          <cell r="AC98">
            <v>0</v>
          </cell>
          <cell r="AD98">
            <v>0</v>
          </cell>
          <cell r="AE98" t="str">
            <v>Conv. 002-15 ESDEGUE, 30 estudiantes están cursando la Maestría de Ciberseguridad y Ciberdefensa. Conv. 443-15 PNUD, 103 estudiantes aprobaron el curso “Compras Públicas” y 180 están tomando el curso “Estrategia GEL. Conv. 432-14 ICETEX (Educa. no formal)</v>
          </cell>
          <cell r="AF98">
            <v>42490.208333333299</v>
          </cell>
          <cell r="AG98">
            <v>42500.416746493102</v>
          </cell>
          <cell r="AH98" t="str">
            <v>Jorge Fernando Bejarano Lobo</v>
          </cell>
          <cell r="AI98" t="str">
            <v>jbejarano@mintic.gov.co</v>
          </cell>
          <cell r="AJ98">
            <v>10</v>
          </cell>
          <cell r="AK98">
            <v>0</v>
          </cell>
          <cell r="AL98">
            <v>0</v>
          </cell>
        </row>
        <row r="99">
          <cell r="A99">
            <v>4828</v>
          </cell>
          <cell r="B99" t="str">
            <v>Todos por un Nuevo País</v>
          </cell>
          <cell r="C99" t="str">
            <v>Competitividad e infraestructura estratégica</v>
          </cell>
          <cell r="D99" t="str">
            <v>Promover las TIC como plataforma para la equidad, la educación y la competitividad</v>
          </cell>
          <cell r="E99" t="str">
            <v>TIC</v>
          </cell>
          <cell r="F99" t="str">
            <v>MINTIC</v>
          </cell>
          <cell r="G99" t="str">
            <v>Infraestructura en Tecnologías de la Información y las Comunicaciones</v>
          </cell>
          <cell r="H99">
            <v>4828</v>
          </cell>
          <cell r="I99" t="str">
            <v>Entidades Públicas del orden nacional que se benefician de acuerdos marco de precio para la contratación de bienes y servicios de TIC</v>
          </cell>
          <cell r="J99" t="str">
            <v>Producto</v>
          </cell>
          <cell r="K99" t="str">
            <v>Sectorial</v>
          </cell>
          <cell r="L99" t="str">
            <v>SI</v>
          </cell>
          <cell r="M99" t="str">
            <v>NO</v>
          </cell>
          <cell r="N99" t="str">
            <v>NO</v>
          </cell>
          <cell r="O99" t="str">
            <v>SI</v>
          </cell>
          <cell r="P99" t="str">
            <v>Entidades públicas del orden nacional y territorial</v>
          </cell>
          <cell r="Q99" t="str">
            <v>Semestral</v>
          </cell>
          <cell r="R99" t="str">
            <v>Capacidad</v>
          </cell>
          <cell r="S99">
            <v>0</v>
          </cell>
          <cell r="T99">
            <v>30</v>
          </cell>
          <cell r="U99">
            <v>60</v>
          </cell>
          <cell r="V99">
            <v>90</v>
          </cell>
          <cell r="W99">
            <v>120</v>
          </cell>
          <cell r="X99">
            <v>120</v>
          </cell>
          <cell r="Y99">
            <v>0</v>
          </cell>
          <cell r="Z99">
            <v>0</v>
          </cell>
          <cell r="AA99">
            <v>0</v>
          </cell>
          <cell r="AB99">
            <v>0</v>
          </cell>
          <cell r="AC99">
            <v>0</v>
          </cell>
          <cell r="AD99">
            <v>0</v>
          </cell>
          <cell r="AE99" t="str">
            <v xml:space="preserve">La Autoridad Nacional de Licencias Ambientales se benefició del AMP Microsoft. Al igual otras se beneficiaron de los AMP, dado que por primera vez realizaron compras, así: Agencia para la Gestión del Paisaje; El Patrimonio y las Alianzas Público Privadas </v>
          </cell>
          <cell r="AF99">
            <v>42490.208333333299</v>
          </cell>
          <cell r="AG99">
            <v>42500.414614236099</v>
          </cell>
          <cell r="AH99" t="str">
            <v>Jorge Fernando Bejarano Lobo</v>
          </cell>
          <cell r="AI99" t="str">
            <v>jbejarano@mintic.gov.co</v>
          </cell>
          <cell r="AJ99">
            <v>10</v>
          </cell>
          <cell r="AK99">
            <v>0</v>
          </cell>
          <cell r="AL99">
            <v>0</v>
          </cell>
        </row>
        <row r="100">
          <cell r="A100">
            <v>4829</v>
          </cell>
          <cell r="B100" t="str">
            <v>Todos por un Nuevo País</v>
          </cell>
          <cell r="C100" t="str">
            <v>Competitividad e infraestructura estratégica</v>
          </cell>
          <cell r="D100" t="str">
            <v>Promover las TIC como plataforma para la equidad, la educación y la competitividad</v>
          </cell>
          <cell r="E100" t="str">
            <v>TIC</v>
          </cell>
          <cell r="F100" t="str">
            <v>MINTIC</v>
          </cell>
          <cell r="G100" t="str">
            <v>Infraestructura en Tecnologías de la Información y las Comunicaciones</v>
          </cell>
          <cell r="H100">
            <v>4829</v>
          </cell>
          <cell r="I100" t="str">
            <v>Entidades de la administración pública del orden nacional y territorial que adoptan instrumentos del modelo de gestión de TIC</v>
          </cell>
          <cell r="J100" t="str">
            <v>Producto</v>
          </cell>
          <cell r="K100" t="str">
            <v>Sectorial</v>
          </cell>
          <cell r="L100" t="str">
            <v>SI</v>
          </cell>
          <cell r="M100" t="str">
            <v>NO</v>
          </cell>
          <cell r="N100" t="str">
            <v>NO</v>
          </cell>
          <cell r="O100" t="str">
            <v>SI</v>
          </cell>
          <cell r="P100" t="str">
            <v>Entidades públicas del orden nacional y territorial</v>
          </cell>
          <cell r="Q100" t="str">
            <v>Semestral</v>
          </cell>
          <cell r="R100" t="str">
            <v>Capacidad</v>
          </cell>
          <cell r="S100">
            <v>0</v>
          </cell>
          <cell r="T100">
            <v>20</v>
          </cell>
          <cell r="U100">
            <v>70</v>
          </cell>
          <cell r="V100">
            <v>145</v>
          </cell>
          <cell r="W100">
            <v>210</v>
          </cell>
          <cell r="X100">
            <v>210</v>
          </cell>
          <cell r="Y100">
            <v>0</v>
          </cell>
          <cell r="Z100">
            <v>0</v>
          </cell>
          <cell r="AA100">
            <v>0</v>
          </cell>
          <cell r="AB100">
            <v>0</v>
          </cell>
          <cell r="AC100">
            <v>0</v>
          </cell>
          <cell r="AD100">
            <v>0</v>
          </cell>
          <cell r="AE100" t="str">
            <v>Culminó la prueba de funcionalidad de la herramienta online para apoyar el acompañamiento a las Entidades. Se unificó criterios para abordar articuladamente con una oferta de la DEATI a las Entidades. Para tener un 1er acercamiento con ellas, se estructur</v>
          </cell>
          <cell r="AF100">
            <v>42490.208333333299</v>
          </cell>
          <cell r="AG100">
            <v>42500.411133182897</v>
          </cell>
          <cell r="AH100" t="str">
            <v>Jorge Fernando Bejarano Lobo</v>
          </cell>
          <cell r="AI100" t="str">
            <v>jbejarano@mintic.gov.co</v>
          </cell>
          <cell r="AJ100">
            <v>10</v>
          </cell>
          <cell r="AK100">
            <v>0</v>
          </cell>
          <cell r="AL100">
            <v>0</v>
          </cell>
        </row>
        <row r="101">
          <cell r="A101">
            <v>4830</v>
          </cell>
          <cell r="B101" t="str">
            <v>Todos por un Nuevo País</v>
          </cell>
          <cell r="C101" t="str">
            <v>Competitividad e infraestructura estratégica</v>
          </cell>
          <cell r="D101" t="str">
            <v>Promover las TIC como plataforma para la equidad, la educación y la competitividad</v>
          </cell>
          <cell r="E101" t="str">
            <v>TIC</v>
          </cell>
          <cell r="F101" t="str">
            <v>MINTIC</v>
          </cell>
          <cell r="G101" t="str">
            <v>Infraestructura en Tecnologías de la Información y las Comunicaciones</v>
          </cell>
          <cell r="H101">
            <v>4830</v>
          </cell>
          <cell r="I101" t="str">
            <v>Entidades de la administración pública del orden nacional y territorial que publican servicios interoperables en la plataforma del Estado</v>
          </cell>
          <cell r="J101" t="str">
            <v>Producto</v>
          </cell>
          <cell r="K101" t="str">
            <v>Sectorial</v>
          </cell>
          <cell r="L101" t="str">
            <v>SI</v>
          </cell>
          <cell r="M101" t="str">
            <v>NO</v>
          </cell>
          <cell r="N101" t="str">
            <v>NO</v>
          </cell>
          <cell r="O101" t="str">
            <v>SI</v>
          </cell>
          <cell r="P101" t="str">
            <v>Entidades del orden nacional y territorial</v>
          </cell>
          <cell r="Q101" t="str">
            <v>Semestral</v>
          </cell>
          <cell r="R101" t="str">
            <v>Capacidad</v>
          </cell>
          <cell r="S101">
            <v>6</v>
          </cell>
          <cell r="T101">
            <v>60</v>
          </cell>
          <cell r="U101">
            <v>96</v>
          </cell>
          <cell r="V101">
            <v>110</v>
          </cell>
          <cell r="W101">
            <v>120</v>
          </cell>
          <cell r="X101">
            <v>120</v>
          </cell>
          <cell r="Y101">
            <v>0</v>
          </cell>
          <cell r="Z101">
            <v>0</v>
          </cell>
          <cell r="AA101">
            <v>0</v>
          </cell>
          <cell r="AB101">
            <v>0</v>
          </cell>
          <cell r="AC101">
            <v>0</v>
          </cell>
          <cell r="AD101">
            <v>0</v>
          </cell>
          <cell r="AE101" t="str">
            <v>Como resultado de la capacitación realizada a 13 entidades, sobre el Marco de Interoperabilidad y el Lenguaje Común de Intercambio de Información, se logró generar 12 solicitudes para comenzar el proceso de estandarización y cumplimiento en los diferentes</v>
          </cell>
          <cell r="AF101">
            <v>42490.208333333299</v>
          </cell>
          <cell r="AG101">
            <v>42500.410153124998</v>
          </cell>
          <cell r="AH101" t="str">
            <v>Jorge Fernando Bejarano Lobo</v>
          </cell>
          <cell r="AI101" t="str">
            <v>jbejarano@mintic.gov.co</v>
          </cell>
          <cell r="AJ101">
            <v>10</v>
          </cell>
          <cell r="AK101">
            <v>0</v>
          </cell>
          <cell r="AL101">
            <v>0</v>
          </cell>
        </row>
        <row r="102">
          <cell r="A102">
            <v>4819</v>
          </cell>
          <cell r="B102" t="str">
            <v>Todos por un Nuevo País</v>
          </cell>
          <cell r="C102" t="str">
            <v>Competitividad e infraestructura estratégica</v>
          </cell>
          <cell r="D102" t="str">
            <v>Promover las TIC como plataforma para la equidad, la educación y la competitividad</v>
          </cell>
          <cell r="E102" t="str">
            <v>TIC</v>
          </cell>
          <cell r="F102" t="str">
            <v>MINTIC</v>
          </cell>
          <cell r="G102" t="str">
            <v>Fomento del desarrollo de Aplicaciones, software y contenidos</v>
          </cell>
          <cell r="H102">
            <v>4819</v>
          </cell>
          <cell r="I102" t="str">
            <v>Empresas de la industria TIC (Software, servicios asociados y conexos, Apps y Contenidos digitales, Telecomunicaciones e Infraestructura, ITO, Hardaware)</v>
          </cell>
          <cell r="J102" t="str">
            <v>Producto</v>
          </cell>
          <cell r="K102" t="str">
            <v>Sectorial</v>
          </cell>
          <cell r="L102" t="str">
            <v>SI</v>
          </cell>
          <cell r="M102" t="str">
            <v>NO</v>
          </cell>
          <cell r="N102" t="str">
            <v>NO</v>
          </cell>
          <cell r="O102" t="str">
            <v>SI</v>
          </cell>
          <cell r="P102" t="str">
            <v>Empresas del sector TIC</v>
          </cell>
          <cell r="Q102" t="str">
            <v>Anual</v>
          </cell>
          <cell r="R102" t="str">
            <v>Capacidad</v>
          </cell>
          <cell r="S102">
            <v>1800</v>
          </cell>
          <cell r="T102">
            <v>2500</v>
          </cell>
          <cell r="U102">
            <v>3200</v>
          </cell>
          <cell r="V102">
            <v>3900</v>
          </cell>
          <cell r="W102">
            <v>4600</v>
          </cell>
          <cell r="X102">
            <v>4600</v>
          </cell>
          <cell r="Y102">
            <v>0</v>
          </cell>
          <cell r="Z102">
            <v>0</v>
          </cell>
          <cell r="AA102">
            <v>0</v>
          </cell>
          <cell r="AB102">
            <v>0</v>
          </cell>
          <cell r="AC102">
            <v>0</v>
          </cell>
          <cell r="AD102">
            <v>0</v>
          </cell>
          <cell r="AE102" t="str">
            <v>En este momento se encuentra abierta la convocatoria 746 de Colciencias, la cual tiene como objetivo convertir ideas TIC en Negocios Sostenibles. Potenciar la creación de negocios TIC en etapa temprana a través de servicios de acompañamiento y entrenamien</v>
          </cell>
          <cell r="AF102">
            <v>42490.208333333299</v>
          </cell>
          <cell r="AG102">
            <v>42501.430855752304</v>
          </cell>
          <cell r="AH102" t="str">
            <v>Lina María Taborda Giraldo</v>
          </cell>
          <cell r="AI102" t="str">
            <v>ltaborda@mintic.gov.co</v>
          </cell>
          <cell r="AJ102">
            <v>180</v>
          </cell>
          <cell r="AK102">
            <v>0</v>
          </cell>
          <cell r="AL102">
            <v>0</v>
          </cell>
        </row>
        <row r="103">
          <cell r="A103">
            <v>4820</v>
          </cell>
          <cell r="B103" t="str">
            <v>Todos por un Nuevo País</v>
          </cell>
          <cell r="C103" t="str">
            <v>Competitividad e infraestructura estratégica</v>
          </cell>
          <cell r="D103" t="str">
            <v>Promover las TIC como plataforma para la equidad, la educación y la competitividad</v>
          </cell>
          <cell r="E103" t="str">
            <v>TIC</v>
          </cell>
          <cell r="F103" t="str">
            <v>MINTIC</v>
          </cell>
          <cell r="G103" t="str">
            <v>Fomento del desarrollo de Aplicaciones, software y contenidos</v>
          </cell>
          <cell r="H103">
            <v>4820</v>
          </cell>
          <cell r="I103" t="str">
            <v>Déficit de profesionales TI</v>
          </cell>
          <cell r="J103" t="str">
            <v>Resultado</v>
          </cell>
          <cell r="K103" t="str">
            <v>Sectorial</v>
          </cell>
          <cell r="L103" t="str">
            <v>SI</v>
          </cell>
          <cell r="M103" t="str">
            <v>NO</v>
          </cell>
          <cell r="N103" t="str">
            <v>NO</v>
          </cell>
          <cell r="O103" t="str">
            <v>SI</v>
          </cell>
          <cell r="P103" t="str">
            <v>Pendiente</v>
          </cell>
          <cell r="Q103" t="str">
            <v>Anual</v>
          </cell>
          <cell r="R103" t="str">
            <v>Reducción</v>
          </cell>
          <cell r="S103">
            <v>94431</v>
          </cell>
          <cell r="T103">
            <v>74745</v>
          </cell>
          <cell r="U103">
            <v>65402</v>
          </cell>
          <cell r="V103">
            <v>56059</v>
          </cell>
          <cell r="W103">
            <v>35504</v>
          </cell>
          <cell r="X103">
            <v>35504</v>
          </cell>
          <cell r="Y103">
            <v>0</v>
          </cell>
          <cell r="Z103">
            <v>0</v>
          </cell>
          <cell r="AA103">
            <v>0</v>
          </cell>
          <cell r="AB103">
            <v>0</v>
          </cell>
          <cell r="AC103">
            <v>0</v>
          </cell>
          <cell r="AD103">
            <v>0</v>
          </cell>
          <cell r="AE103" t="str">
            <v>Con el fin de disminuir el déficit de profesionales TI, venimos trabajando en varios frentes: 1. Créditos Condonables: Se adelantó un convenio con ICETEX para financiar estudios de educación superior en todos los niveles de formación entendidos como profe</v>
          </cell>
          <cell r="AF103">
            <v>42490.208333333299</v>
          </cell>
          <cell r="AG103">
            <v>42500.787355092602</v>
          </cell>
          <cell r="AH103" t="str">
            <v>Lina María Taborda Giraldo</v>
          </cell>
          <cell r="AI103" t="str">
            <v>ltaborda@mintic.gov.co</v>
          </cell>
          <cell r="AJ103">
            <v>30</v>
          </cell>
          <cell r="AK103">
            <v>0</v>
          </cell>
          <cell r="AL103">
            <v>0</v>
          </cell>
        </row>
        <row r="104">
          <cell r="A104">
            <v>4821</v>
          </cell>
          <cell r="B104" t="str">
            <v>Todos por un Nuevo País</v>
          </cell>
          <cell r="C104" t="str">
            <v>Competitividad e infraestructura estratégica</v>
          </cell>
          <cell r="D104" t="str">
            <v>Promover las TIC como plataforma para la equidad, la educación y la competitividad</v>
          </cell>
          <cell r="E104" t="str">
            <v>TIC</v>
          </cell>
          <cell r="F104" t="str">
            <v>MINTIC</v>
          </cell>
          <cell r="G104" t="str">
            <v>Fomento del desarrollo de Aplicaciones, software y contenidos</v>
          </cell>
          <cell r="H104">
            <v>4821</v>
          </cell>
          <cell r="I104" t="str">
            <v>Empresas beneficiadas en convocatorias nacionales para la generación de contenidos digitales</v>
          </cell>
          <cell r="J104" t="str">
            <v>Producto</v>
          </cell>
          <cell r="K104" t="str">
            <v>Sectorial</v>
          </cell>
          <cell r="L104" t="str">
            <v>SI</v>
          </cell>
          <cell r="M104" t="str">
            <v>NO</v>
          </cell>
          <cell r="N104" t="str">
            <v>NO</v>
          </cell>
          <cell r="O104" t="str">
            <v>SI</v>
          </cell>
          <cell r="P104" t="str">
            <v>Empresas</v>
          </cell>
          <cell r="Q104" t="str">
            <v>Anual</v>
          </cell>
          <cell r="R104" t="str">
            <v>Acumulado</v>
          </cell>
          <cell r="S104">
            <v>25</v>
          </cell>
          <cell r="T104">
            <v>37</v>
          </cell>
          <cell r="U104">
            <v>35</v>
          </cell>
          <cell r="V104">
            <v>110</v>
          </cell>
          <cell r="W104">
            <v>145</v>
          </cell>
          <cell r="X104">
            <v>350</v>
          </cell>
          <cell r="Y104">
            <v>0</v>
          </cell>
          <cell r="Z104">
            <v>0</v>
          </cell>
          <cell r="AA104">
            <v>0</v>
          </cell>
          <cell r="AB104">
            <v>0</v>
          </cell>
          <cell r="AC104">
            <v>0</v>
          </cell>
          <cell r="AD104">
            <v>0</v>
          </cell>
          <cell r="AE104" t="str">
            <v>Los estudios fueron revisados por la oficina contractual del Ministerio TIC. De la gestión realizada ya se encuentra la minuta de los términos de referencia de la convoctoria. Una vez firmados y numerados se procederá a publicar y realizar la convoacotira</v>
          </cell>
          <cell r="AF104">
            <v>42490.208333333299</v>
          </cell>
          <cell r="AG104">
            <v>42500.424279664403</v>
          </cell>
          <cell r="AH104" t="str">
            <v>Juanita Rodriguez Kattah</v>
          </cell>
          <cell r="AI104" t="str">
            <v>jrodriguezk@mintic.gov.co</v>
          </cell>
          <cell r="AJ104">
            <v>20</v>
          </cell>
          <cell r="AK104">
            <v>0</v>
          </cell>
          <cell r="AL104">
            <v>0</v>
          </cell>
        </row>
        <row r="105">
          <cell r="A105">
            <v>4822</v>
          </cell>
          <cell r="B105" t="str">
            <v>Todos por un Nuevo País</v>
          </cell>
          <cell r="C105" t="str">
            <v>Competitividad e infraestructura estratégica</v>
          </cell>
          <cell r="D105" t="str">
            <v>Promover las TIC como plataforma para la equidad, la educación y la competitividad</v>
          </cell>
          <cell r="E105" t="str">
            <v>TIC</v>
          </cell>
          <cell r="F105" t="str">
            <v>MINTIC</v>
          </cell>
          <cell r="G105" t="str">
            <v>Fomento del desarrollo de Aplicaciones, software y contenidos</v>
          </cell>
          <cell r="H105">
            <v>4822</v>
          </cell>
          <cell r="I105" t="str">
            <v>MIPYME con presencia web</v>
          </cell>
          <cell r="J105" t="str">
            <v>Resultado</v>
          </cell>
          <cell r="K105" t="str">
            <v>Sectorial</v>
          </cell>
          <cell r="L105" t="str">
            <v>SI</v>
          </cell>
          <cell r="M105" t="str">
            <v>NO</v>
          </cell>
          <cell r="N105" t="str">
            <v>NO</v>
          </cell>
          <cell r="O105" t="str">
            <v>SI</v>
          </cell>
          <cell r="P105" t="str">
            <v>Porcentaje</v>
          </cell>
          <cell r="Q105" t="str">
            <v>Anual</v>
          </cell>
          <cell r="R105" t="str">
            <v>Capacidad</v>
          </cell>
          <cell r="S105">
            <v>21</v>
          </cell>
          <cell r="T105">
            <v>29</v>
          </cell>
          <cell r="U105">
            <v>37</v>
          </cell>
          <cell r="V105">
            <v>44</v>
          </cell>
          <cell r="W105">
            <v>50</v>
          </cell>
          <cell r="X105">
            <v>50</v>
          </cell>
          <cell r="Y105">
            <v>0</v>
          </cell>
          <cell r="Z105">
            <v>0</v>
          </cell>
          <cell r="AA105">
            <v>0</v>
          </cell>
          <cell r="AB105">
            <v>0</v>
          </cell>
          <cell r="AC105">
            <v>0</v>
          </cell>
          <cell r="AD105">
            <v>0</v>
          </cell>
          <cell r="AE105" t="str">
            <v>Se realizó un acuerdo con la Revista Enter y dominio .CO para visitar seis principales ciudades del país y realizar evento que permitieran desarrollar páginas web a los empresarios que asistieran.</v>
          </cell>
          <cell r="AF105">
            <v>42429.208333333299</v>
          </cell>
          <cell r="AG105">
            <v>42440.369323958301</v>
          </cell>
          <cell r="AH105" t="str">
            <v>Rivier Hernando Gomez Cuevas</v>
          </cell>
          <cell r="AI105" t="str">
            <v>rgomez@mintic.gov.co</v>
          </cell>
          <cell r="AJ105">
            <v>60</v>
          </cell>
          <cell r="AK105">
            <v>0</v>
          </cell>
          <cell r="AL105">
            <v>0</v>
          </cell>
        </row>
        <row r="106">
          <cell r="A106">
            <v>4823</v>
          </cell>
          <cell r="B106" t="str">
            <v>Todos por un Nuevo País</v>
          </cell>
          <cell r="C106" t="str">
            <v>Competitividad e infraestructura estratégica</v>
          </cell>
          <cell r="D106" t="str">
            <v>Promover las TIC como plataforma para la equidad, la educación y la competitividad</v>
          </cell>
          <cell r="E106" t="str">
            <v>TIC</v>
          </cell>
          <cell r="F106" t="str">
            <v>MINTIC</v>
          </cell>
          <cell r="G106" t="str">
            <v>Fomento del desarrollo de Aplicaciones, software y contenidos</v>
          </cell>
          <cell r="H106">
            <v>4823</v>
          </cell>
          <cell r="I106" t="str">
            <v>Personas beneficiadas de la iniciativa Apps.co</v>
          </cell>
          <cell r="J106" t="str">
            <v>Producto</v>
          </cell>
          <cell r="K106" t="str">
            <v>Sectorial</v>
          </cell>
          <cell r="L106" t="str">
            <v>SI</v>
          </cell>
          <cell r="M106" t="str">
            <v>NO</v>
          </cell>
          <cell r="N106" t="str">
            <v>NO</v>
          </cell>
          <cell r="O106" t="str">
            <v>SI</v>
          </cell>
          <cell r="P106" t="str">
            <v>Personas</v>
          </cell>
          <cell r="Q106" t="str">
            <v>Mensual</v>
          </cell>
          <cell r="R106" t="str">
            <v>Capacidad</v>
          </cell>
          <cell r="S106">
            <v>50000</v>
          </cell>
          <cell r="T106">
            <v>60000</v>
          </cell>
          <cell r="U106">
            <v>70000</v>
          </cell>
          <cell r="V106">
            <v>80000</v>
          </cell>
          <cell r="W106">
            <v>90000</v>
          </cell>
          <cell r="X106">
            <v>90000</v>
          </cell>
          <cell r="Y106">
            <v>67134</v>
          </cell>
          <cell r="Z106">
            <v>85.67</v>
          </cell>
          <cell r="AA106">
            <v>67134</v>
          </cell>
          <cell r="AB106">
            <v>42.84</v>
          </cell>
          <cell r="AC106">
            <v>42490.208333333299</v>
          </cell>
          <cell r="AD106">
            <v>42496.475258333303</v>
          </cell>
          <cell r="AE106" t="str">
            <v>Para el mes de abril 424 participaron en los cursos ofrecidos en la plataforma de la Iniciativa Apps.co. llegando a una cifra acumulada de 67.134 personas en todo el país. Estas personas tomaron cursos en programación en lenguajes nativos Android e iOS, m</v>
          </cell>
          <cell r="AF106">
            <v>42490.208333333299</v>
          </cell>
          <cell r="AG106">
            <v>42496.475258182902</v>
          </cell>
          <cell r="AH106" t="str">
            <v>Juanita Rodriguez Kattah</v>
          </cell>
          <cell r="AI106" t="str">
            <v>jrodriguezk@mintic.gov.co</v>
          </cell>
          <cell r="AJ106">
            <v>20</v>
          </cell>
          <cell r="AK106">
            <v>42520.208333333299</v>
          </cell>
          <cell r="AL106">
            <v>-33</v>
          </cell>
        </row>
        <row r="107">
          <cell r="A107">
            <v>4824</v>
          </cell>
          <cell r="B107" t="str">
            <v>Todos por un Nuevo País</v>
          </cell>
          <cell r="C107" t="str">
            <v>Competitividad e infraestructura estratégica</v>
          </cell>
          <cell r="D107" t="str">
            <v>Promover las TIC como plataforma para la equidad, la educación y la competitividad</v>
          </cell>
          <cell r="E107" t="str">
            <v>TIC</v>
          </cell>
          <cell r="F107" t="str">
            <v>MINTIC</v>
          </cell>
          <cell r="G107" t="str">
            <v>Fomento del desarrollo de Aplicaciones, software y contenidos</v>
          </cell>
          <cell r="H107">
            <v>4824</v>
          </cell>
          <cell r="I107" t="str">
            <v>Empresas de TI adoptando modelos de calidad</v>
          </cell>
          <cell r="J107" t="str">
            <v>Producto</v>
          </cell>
          <cell r="K107" t="str">
            <v>Sectorial</v>
          </cell>
          <cell r="L107" t="str">
            <v>SI</v>
          </cell>
          <cell r="M107" t="str">
            <v>NO</v>
          </cell>
          <cell r="N107" t="str">
            <v>NO</v>
          </cell>
          <cell r="O107" t="str">
            <v>SI</v>
          </cell>
          <cell r="P107" t="str">
            <v>Empresas de TI</v>
          </cell>
          <cell r="Q107" t="str">
            <v>Semestral</v>
          </cell>
          <cell r="R107" t="str">
            <v>Capacidad</v>
          </cell>
          <cell r="S107">
            <v>120</v>
          </cell>
          <cell r="T107">
            <v>180</v>
          </cell>
          <cell r="U107">
            <v>228</v>
          </cell>
          <cell r="V107">
            <v>288</v>
          </cell>
          <cell r="W107">
            <v>360</v>
          </cell>
          <cell r="X107">
            <v>360</v>
          </cell>
          <cell r="Y107">
            <v>0</v>
          </cell>
          <cell r="Z107">
            <v>0</v>
          </cell>
          <cell r="AA107">
            <v>0</v>
          </cell>
          <cell r="AB107">
            <v>0</v>
          </cell>
          <cell r="AC107">
            <v>0</v>
          </cell>
          <cell r="AD107">
            <v>0</v>
          </cell>
          <cell r="AE107" t="str">
            <v>Convocatoria 707 * Las empresas beneficiarias del primer y segundo corte ya han pasado por el proceso de contratación y sus proyectos de adopción de modelos de calidad globales se encuentran en ejecución. * Nos encontramos en la fase de contratación de la</v>
          </cell>
          <cell r="AF107">
            <v>42490.208333333299</v>
          </cell>
          <cell r="AG107">
            <v>42500.7858809838</v>
          </cell>
          <cell r="AH107" t="str">
            <v>Lina María Taborda Giraldo</v>
          </cell>
          <cell r="AI107" t="str">
            <v>ltaborda@mintic.gov.co</v>
          </cell>
          <cell r="AJ107">
            <v>30</v>
          </cell>
          <cell r="AK107">
            <v>0</v>
          </cell>
          <cell r="AL107">
            <v>0</v>
          </cell>
        </row>
        <row r="108">
          <cell r="A108">
            <v>4825</v>
          </cell>
          <cell r="B108" t="str">
            <v>Todos por un Nuevo País</v>
          </cell>
          <cell r="C108" t="str">
            <v>Competitividad e infraestructura estratégica</v>
          </cell>
          <cell r="D108" t="str">
            <v>Promover las TIC como plataforma para la equidad, la educación y la competitividad</v>
          </cell>
          <cell r="E108" t="str">
            <v>TIC</v>
          </cell>
          <cell r="F108" t="str">
            <v>MINTIC</v>
          </cell>
          <cell r="G108" t="str">
            <v>Fomento del desarrollo de Aplicaciones, software y contenidos</v>
          </cell>
          <cell r="H108">
            <v>4825</v>
          </cell>
          <cell r="I108" t="str">
            <v>Ciudadanos y empresas haciendo uso de la carpeta ciudadana digital</v>
          </cell>
          <cell r="J108" t="str">
            <v>Producto</v>
          </cell>
          <cell r="K108" t="str">
            <v>Sectorial</v>
          </cell>
          <cell r="L108" t="str">
            <v>SI</v>
          </cell>
          <cell r="M108" t="str">
            <v>NO</v>
          </cell>
          <cell r="N108" t="str">
            <v>NO</v>
          </cell>
          <cell r="O108" t="str">
            <v>SI</v>
          </cell>
          <cell r="P108" t="str">
            <v>Personas y empresas</v>
          </cell>
          <cell r="Q108" t="str">
            <v>Semestral</v>
          </cell>
          <cell r="R108" t="str">
            <v>Acumulado</v>
          </cell>
          <cell r="S108">
            <v>0</v>
          </cell>
          <cell r="T108">
            <v>0</v>
          </cell>
          <cell r="U108">
            <v>50000</v>
          </cell>
          <cell r="V108">
            <v>250000</v>
          </cell>
          <cell r="W108">
            <v>500000</v>
          </cell>
          <cell r="X108">
            <v>800000</v>
          </cell>
          <cell r="Y108">
            <v>0</v>
          </cell>
          <cell r="Z108">
            <v>0</v>
          </cell>
          <cell r="AA108">
            <v>0</v>
          </cell>
          <cell r="AB108">
            <v>0</v>
          </cell>
          <cell r="AC108">
            <v>0</v>
          </cell>
          <cell r="AD108">
            <v>0</v>
          </cell>
          <cell r="AE108" t="str">
            <v>LOGROS: * Se adelantó el primer taller de identificación de riesgos de seguridad y privacidad de la información con juicio de expertos. * Se diseñó la estructura para la discusión participativa del modelo de carpeta ciudadana para realimentar y recibir co</v>
          </cell>
          <cell r="AF108">
            <v>42490.208333333299</v>
          </cell>
          <cell r="AG108">
            <v>42500.398303668997</v>
          </cell>
          <cell r="AH108" t="str">
            <v>Francy Johanna Pimiento Quintero</v>
          </cell>
          <cell r="AI108" t="str">
            <v>johanna.pimiento@gobiernoenlinea.gov.co</v>
          </cell>
          <cell r="AJ108">
            <v>30</v>
          </cell>
          <cell r="AK108">
            <v>0</v>
          </cell>
          <cell r="AL108">
            <v>0</v>
          </cell>
        </row>
        <row r="109">
          <cell r="A109">
            <v>4739</v>
          </cell>
          <cell r="B109" t="str">
            <v>Todos por un Nuevo País</v>
          </cell>
          <cell r="C109" t="str">
            <v>Competitividad e infraestructura estratégica</v>
          </cell>
          <cell r="D109" t="str">
            <v>Proveer la Infraestructura y servicios de logística y transporte para la integración territorial</v>
          </cell>
          <cell r="E109" t="str">
            <v>Transporte</v>
          </cell>
          <cell r="F109" t="str">
            <v>AEROCIVIL</v>
          </cell>
          <cell r="G109" t="str">
            <v>Infraestructura de transporte aéreo y aeroportuario</v>
          </cell>
          <cell r="H109">
            <v>4739</v>
          </cell>
          <cell r="I109" t="str">
            <v>Aeropuertos con obras de construcción y ampliación de aeropuertos terminados - Aerocivil</v>
          </cell>
          <cell r="J109" t="str">
            <v>Producto</v>
          </cell>
          <cell r="K109" t="str">
            <v>Sectorial</v>
          </cell>
          <cell r="L109" t="str">
            <v>SI</v>
          </cell>
          <cell r="M109" t="str">
            <v>SI</v>
          </cell>
          <cell r="N109" t="str">
            <v>NO</v>
          </cell>
          <cell r="O109" t="str">
            <v>SI</v>
          </cell>
          <cell r="P109" t="str">
            <v>Número</v>
          </cell>
          <cell r="Q109" t="str">
            <v>Mensual</v>
          </cell>
          <cell r="R109" t="str">
            <v>Acumulado</v>
          </cell>
          <cell r="S109">
            <v>16</v>
          </cell>
          <cell r="T109">
            <v>3</v>
          </cell>
          <cell r="U109">
            <v>8</v>
          </cell>
          <cell r="V109">
            <v>3</v>
          </cell>
          <cell r="W109">
            <v>3</v>
          </cell>
          <cell r="X109">
            <v>17</v>
          </cell>
          <cell r="Y109">
            <v>1</v>
          </cell>
          <cell r="Z109">
            <v>12.5</v>
          </cell>
          <cell r="AA109">
            <v>4</v>
          </cell>
          <cell r="AB109">
            <v>23.529</v>
          </cell>
          <cell r="AC109">
            <v>42490.208333333299</v>
          </cell>
          <cell r="AD109">
            <v>42500.426818553198</v>
          </cell>
          <cell r="AE109" t="str">
            <v>Para la vigencia 2016 esta programado terminar obras en 4 Aeropuertos: Aeropuerto de Aguachica (Construcción de Pista de Aterrizaje, Plataforma y Obras Complementarias. Aeropuerto de Cúcuta ( Construcción Calle de Rodaje, Ampliación Pista y Obras compleme</v>
          </cell>
          <cell r="AF109">
            <v>42490.208333333299</v>
          </cell>
          <cell r="AG109">
            <v>42500.426818437503</v>
          </cell>
          <cell r="AH109" t="str">
            <v>Jairo Suárez</v>
          </cell>
          <cell r="AI109" t="str">
            <v>jairo.suarez@aerocivil.gov.co</v>
          </cell>
          <cell r="AJ109">
            <v>0</v>
          </cell>
          <cell r="AK109">
            <v>42520.208333333299</v>
          </cell>
          <cell r="AL109">
            <v>-13</v>
          </cell>
        </row>
        <row r="110">
          <cell r="A110">
            <v>4740</v>
          </cell>
          <cell r="B110" t="str">
            <v>Todos por un Nuevo País</v>
          </cell>
          <cell r="C110" t="str">
            <v>Competitividad e infraestructura estratégica</v>
          </cell>
          <cell r="D110" t="str">
            <v>Proveer la Infraestructura y servicios de logística y transporte para la integración territorial</v>
          </cell>
          <cell r="E110" t="str">
            <v>Transporte</v>
          </cell>
          <cell r="F110" t="str">
            <v>AEROCIVIL</v>
          </cell>
          <cell r="G110" t="str">
            <v>Infraestructura de transporte aéreo y aeroportuario</v>
          </cell>
          <cell r="H110">
            <v>4740</v>
          </cell>
          <cell r="I110" t="str">
            <v>Intervenciones terminadas en mantenimiento de infraestructura aeroportuaria  (iguales o superiores a $800 millones)</v>
          </cell>
          <cell r="J110" t="str">
            <v>Producto</v>
          </cell>
          <cell r="K110" t="str">
            <v>Sectorial</v>
          </cell>
          <cell r="L110" t="str">
            <v>SI</v>
          </cell>
          <cell r="M110" t="str">
            <v>NO</v>
          </cell>
          <cell r="N110" t="str">
            <v>NO</v>
          </cell>
          <cell r="O110" t="str">
            <v>SI</v>
          </cell>
          <cell r="P110" t="str">
            <v>Número</v>
          </cell>
          <cell r="Q110" t="str">
            <v>Trimestral</v>
          </cell>
          <cell r="R110" t="str">
            <v>Capacidad</v>
          </cell>
          <cell r="S110">
            <v>82</v>
          </cell>
          <cell r="T110">
            <v>109</v>
          </cell>
          <cell r="U110">
            <v>122</v>
          </cell>
          <cell r="V110">
            <v>130</v>
          </cell>
          <cell r="W110">
            <v>137</v>
          </cell>
          <cell r="X110">
            <v>137</v>
          </cell>
          <cell r="Y110">
            <v>0</v>
          </cell>
          <cell r="Z110">
            <v>0</v>
          </cell>
          <cell r="AA110">
            <v>0</v>
          </cell>
          <cell r="AB110">
            <v>0</v>
          </cell>
          <cell r="AC110">
            <v>0</v>
          </cell>
          <cell r="AD110">
            <v>0</v>
          </cell>
          <cell r="AE110" t="str">
            <v>De lo pendiente en 2015: EN EJECUCIÓN: (Mantenimiento pista, plataforma y calles de rodaje en:Florencia), (Mantenimiento de pista y plataforma en San Vicente del Caguán). (Mantenimiento de pista y calles de rodaje en Guaymaral), (Mantenimiento pista en Vi</v>
          </cell>
          <cell r="AF110">
            <v>42460.208333333299</v>
          </cell>
          <cell r="AG110">
            <v>42471.442966898103</v>
          </cell>
          <cell r="AH110" t="str">
            <v>Jairo Suárez</v>
          </cell>
          <cell r="AI110" t="str">
            <v>jairo.suarez@aerocivil.gov.co</v>
          </cell>
          <cell r="AJ110">
            <v>0</v>
          </cell>
          <cell r="AK110">
            <v>0</v>
          </cell>
          <cell r="AL110">
            <v>0</v>
          </cell>
        </row>
        <row r="111">
          <cell r="A111">
            <v>4741</v>
          </cell>
          <cell r="B111" t="str">
            <v>Todos por un Nuevo País</v>
          </cell>
          <cell r="C111" t="str">
            <v>Competitividad e infraestructura estratégica</v>
          </cell>
          <cell r="D111" t="str">
            <v>Proveer la Infraestructura y servicios de logística y transporte para la integración territorial</v>
          </cell>
          <cell r="E111" t="str">
            <v>Transporte</v>
          </cell>
          <cell r="F111" t="str">
            <v>AEROCIVIL</v>
          </cell>
          <cell r="G111" t="str">
            <v>Infraestructura de transporte aéreo y aeroportuario</v>
          </cell>
          <cell r="H111">
            <v>4741</v>
          </cell>
          <cell r="I111" t="str">
            <v>Aeropuertos para la prosperidad intervenidos - Aerocivil</v>
          </cell>
          <cell r="J111" t="str">
            <v>Producto</v>
          </cell>
          <cell r="K111" t="str">
            <v>Sectorial</v>
          </cell>
          <cell r="L111" t="str">
            <v>SI</v>
          </cell>
          <cell r="M111" t="str">
            <v>SI</v>
          </cell>
          <cell r="N111" t="str">
            <v>NO</v>
          </cell>
          <cell r="O111" t="str">
            <v>SI</v>
          </cell>
          <cell r="P111" t="str">
            <v>Número</v>
          </cell>
          <cell r="Q111" t="str">
            <v>Mensual</v>
          </cell>
          <cell r="R111" t="str">
            <v>Acumulado</v>
          </cell>
          <cell r="S111">
            <v>32</v>
          </cell>
          <cell r="T111">
            <v>7</v>
          </cell>
          <cell r="U111">
            <v>6</v>
          </cell>
          <cell r="V111">
            <v>6</v>
          </cell>
          <cell r="W111">
            <v>15</v>
          </cell>
          <cell r="X111">
            <v>34</v>
          </cell>
          <cell r="Y111">
            <v>2</v>
          </cell>
          <cell r="Z111">
            <v>33.33</v>
          </cell>
          <cell r="AA111">
            <v>2</v>
          </cell>
          <cell r="AB111">
            <v>5.88</v>
          </cell>
          <cell r="AC111">
            <v>42490.208333333299</v>
          </cell>
          <cell r="AD111">
            <v>42500.426354166702</v>
          </cell>
          <cell r="AE111" t="str">
            <v>De lo pendiente en 2015: En ejecución de las obras para los aeropuertos: de (San José del Guaviare: REALIZAR ESTUDIO, DISEÑO Y MANTENIMIENTO DE PISTA, CALLES DE RODAJE Y PLATAFORMA), (Puerto Leguízamo: REALIZAR ESTUDIO, DISEÑO Y MANTENIMIENTO PISTA), (Pue</v>
          </cell>
          <cell r="AF111">
            <v>42490.208333333299</v>
          </cell>
          <cell r="AG111">
            <v>42500.426354016199</v>
          </cell>
          <cell r="AH111" t="str">
            <v>Jairo Suárez</v>
          </cell>
          <cell r="AI111" t="str">
            <v>jairo.suarez@aerocivil.gov.co</v>
          </cell>
          <cell r="AJ111">
            <v>0</v>
          </cell>
          <cell r="AK111">
            <v>42520.208333333299</v>
          </cell>
          <cell r="AL111">
            <v>-13</v>
          </cell>
        </row>
        <row r="112">
          <cell r="A112">
            <v>5176</v>
          </cell>
          <cell r="B112" t="str">
            <v>Todos por un Nuevo País</v>
          </cell>
          <cell r="C112" t="str">
            <v>Competitividad e infraestructura estratégica</v>
          </cell>
          <cell r="D112" t="str">
            <v>Proveer la Infraestructura y servicios de logística y transporte para la integración territorial</v>
          </cell>
          <cell r="E112" t="str">
            <v>Transporte</v>
          </cell>
          <cell r="F112" t="str">
            <v>AEROCIVIL</v>
          </cell>
          <cell r="G112" t="str">
            <v>Infraestructura de transporte aéreo y aeroportuario</v>
          </cell>
          <cell r="H112">
            <v>5176</v>
          </cell>
          <cell r="I112" t="str">
            <v>Aeropuertos intervenidos con obras de construcción (torres de control,  terminales, pistas, plataformas, calles de rodaje, cuartel de bomberos, cerramientos) y/o mantenimiento de infraestructura aeroportuaria</v>
          </cell>
          <cell r="J112" t="str">
            <v>Producto</v>
          </cell>
          <cell r="K112" t="str">
            <v>Sectorial</v>
          </cell>
          <cell r="L112" t="str">
            <v>NO</v>
          </cell>
          <cell r="M112" t="str">
            <v>SI</v>
          </cell>
          <cell r="N112" t="str">
            <v>NO</v>
          </cell>
          <cell r="O112" t="str">
            <v>SI</v>
          </cell>
          <cell r="P112" t="str">
            <v>Número</v>
          </cell>
          <cell r="Q112" t="str">
            <v>Mensual</v>
          </cell>
          <cell r="R112" t="str">
            <v>Acumulado</v>
          </cell>
          <cell r="S112">
            <v>11</v>
          </cell>
          <cell r="T112">
            <v>17</v>
          </cell>
          <cell r="U112">
            <v>16</v>
          </cell>
          <cell r="V112">
            <v>7</v>
          </cell>
          <cell r="W112">
            <v>8</v>
          </cell>
          <cell r="X112">
            <v>48</v>
          </cell>
          <cell r="Y112">
            <v>10</v>
          </cell>
          <cell r="Z112">
            <v>62.5</v>
          </cell>
          <cell r="AA112">
            <v>16</v>
          </cell>
          <cell r="AB112">
            <v>33.332999999999998</v>
          </cell>
          <cell r="AC112">
            <v>42429.208333333299</v>
          </cell>
          <cell r="AD112">
            <v>42500.442660763903</v>
          </cell>
          <cell r="AE112" t="str">
            <v>De lo pendiente de la Vigencia 2015: Se terminaron Arauca, Tame, Mantenimiento pista, plataforma y calles de rodaje, Aeropuerto Pto Carreño-Mantenimiento pista plataforma y zonas de seguridad, Aeropuerto Villavicencio-Mantenimiento pista. En ejecución Flo</v>
          </cell>
          <cell r="AF112">
            <v>42429.208333333299</v>
          </cell>
          <cell r="AG112">
            <v>42500.4426606134</v>
          </cell>
          <cell r="AH112" t="str">
            <v>Jairo Suárez</v>
          </cell>
          <cell r="AI112" t="str">
            <v>jairo.suarez@aerocivil.gov.co</v>
          </cell>
          <cell r="AJ112">
            <v>0</v>
          </cell>
          <cell r="AK112">
            <v>42458.208333333299</v>
          </cell>
          <cell r="AL112">
            <v>48</v>
          </cell>
        </row>
        <row r="113">
          <cell r="A113">
            <v>5225</v>
          </cell>
          <cell r="B113" t="str">
            <v>Todos por un Nuevo País</v>
          </cell>
          <cell r="C113" t="str">
            <v>Competitividad e infraestructura estratégica</v>
          </cell>
          <cell r="D113" t="str">
            <v>Proveer la Infraestructura y servicios de logística y transporte para la integración territorial</v>
          </cell>
          <cell r="E113" t="str">
            <v>Transporte</v>
          </cell>
          <cell r="F113" t="str">
            <v>AEROCIVIL</v>
          </cell>
          <cell r="G113" t="str">
            <v>Infraestructura de transporte aéreo y aeroportuario</v>
          </cell>
          <cell r="H113">
            <v>5225</v>
          </cell>
          <cell r="I113" t="str">
            <v>Pasajeros movilizados por años entre los aeropuertos del país (millones)</v>
          </cell>
          <cell r="J113" t="str">
            <v>Resultado</v>
          </cell>
          <cell r="K113" t="str">
            <v>Sectorial</v>
          </cell>
          <cell r="L113" t="str">
            <v>NO</v>
          </cell>
          <cell r="M113" t="str">
            <v>NO</v>
          </cell>
          <cell r="N113" t="str">
            <v>NO</v>
          </cell>
          <cell r="O113" t="str">
            <v>SI</v>
          </cell>
          <cell r="P113" t="str">
            <v>Pasajeros</v>
          </cell>
          <cell r="Q113" t="str">
            <v>Mensual</v>
          </cell>
          <cell r="R113" t="str">
            <v>Flujo</v>
          </cell>
          <cell r="S113">
            <v>31</v>
          </cell>
          <cell r="T113">
            <v>34.700000000000003</v>
          </cell>
          <cell r="U113">
            <v>38.700000000000003</v>
          </cell>
          <cell r="V113">
            <v>42.5</v>
          </cell>
          <cell r="W113">
            <v>46</v>
          </cell>
          <cell r="X113">
            <v>46</v>
          </cell>
          <cell r="Y113">
            <v>5.72</v>
          </cell>
          <cell r="Z113">
            <v>14.78</v>
          </cell>
          <cell r="AA113">
            <v>34.130000000000003</v>
          </cell>
          <cell r="AB113">
            <v>74.2</v>
          </cell>
          <cell r="AC113">
            <v>42429.208333333299</v>
          </cell>
          <cell r="AD113">
            <v>42473.716298148101</v>
          </cell>
          <cell r="AE113" t="str">
            <v>En el periodo enero-marzo de 2016, los pasajeros Origen-Destino se incrementaron en 9.45% con respecto a igual periodo del año anterior.</v>
          </cell>
          <cell r="AF113">
            <v>42460.208333333299</v>
          </cell>
          <cell r="AG113">
            <v>42494.468134340299</v>
          </cell>
          <cell r="AH113" t="str">
            <v>Eduardo Enrique Tovar Añez</v>
          </cell>
          <cell r="AI113" t="str">
            <v>eduardo.tovar@aerocivil.gov.co</v>
          </cell>
          <cell r="AJ113">
            <v>30</v>
          </cell>
          <cell r="AK113">
            <v>42458.208333333299</v>
          </cell>
          <cell r="AL113">
            <v>18</v>
          </cell>
        </row>
        <row r="114">
          <cell r="A114">
            <v>4729</v>
          </cell>
          <cell r="B114" t="str">
            <v>Todos por un Nuevo País</v>
          </cell>
          <cell r="C114" t="str">
            <v>Competitividad e infraestructura estratégica</v>
          </cell>
          <cell r="D114" t="str">
            <v>Proveer la Infraestructura y servicios de logística y transporte para la integración territorial</v>
          </cell>
          <cell r="E114" t="str">
            <v>Transporte</v>
          </cell>
          <cell r="F114" t="str">
            <v>ANI</v>
          </cell>
          <cell r="G114" t="str">
            <v>Infraestructura de transporte carretero</v>
          </cell>
          <cell r="H114">
            <v>4729</v>
          </cell>
          <cell r="I114" t="str">
            <v>Kilómetros de calzadas construidas a través de concesión</v>
          </cell>
          <cell r="J114" t="str">
            <v>Producto</v>
          </cell>
          <cell r="K114" t="str">
            <v>Sectorial</v>
          </cell>
          <cell r="L114" t="str">
            <v>SI</v>
          </cell>
          <cell r="M114" t="str">
            <v>NO</v>
          </cell>
          <cell r="N114" t="str">
            <v>NO</v>
          </cell>
          <cell r="O114" t="str">
            <v>SI</v>
          </cell>
          <cell r="P114" t="str">
            <v>Kilómetros</v>
          </cell>
          <cell r="Q114" t="str">
            <v>Mensual</v>
          </cell>
          <cell r="R114" t="str">
            <v>Capacidad</v>
          </cell>
          <cell r="S114">
            <v>1796</v>
          </cell>
          <cell r="T114">
            <v>2126</v>
          </cell>
          <cell r="U114">
            <v>2456</v>
          </cell>
          <cell r="V114">
            <v>2786</v>
          </cell>
          <cell r="W114">
            <v>3116</v>
          </cell>
          <cell r="X114">
            <v>3116</v>
          </cell>
          <cell r="Y114">
            <v>2083.94</v>
          </cell>
          <cell r="Z114">
            <v>43.63</v>
          </cell>
          <cell r="AA114">
            <v>2083.94</v>
          </cell>
          <cell r="AB114">
            <v>21.81</v>
          </cell>
          <cell r="AC114">
            <v>42460.208333333299</v>
          </cell>
          <cell r="AD114">
            <v>42496.445513969898</v>
          </cell>
          <cell r="AE114" t="str">
            <v>Se lleva el 9 % de la meta del año, de los cuales se lleva construcción de 31,16 km de doble calzada y 0 km en calzada sencilla en la red concesionada.</v>
          </cell>
          <cell r="AF114">
            <v>42460.208333333299</v>
          </cell>
          <cell r="AG114">
            <v>42496.445513854203</v>
          </cell>
          <cell r="AH114" t="str">
            <v>Poldy Paola Osorio</v>
          </cell>
          <cell r="AI114" t="str">
            <v>posorio@ani.gov.co</v>
          </cell>
          <cell r="AJ114">
            <v>30</v>
          </cell>
          <cell r="AK114">
            <v>42490.208333333299</v>
          </cell>
          <cell r="AL114">
            <v>-13</v>
          </cell>
        </row>
        <row r="115">
          <cell r="A115">
            <v>4730</v>
          </cell>
          <cell r="B115" t="str">
            <v>Todos por un Nuevo País</v>
          </cell>
          <cell r="C115" t="str">
            <v>Competitividad e infraestructura estratégica</v>
          </cell>
          <cell r="D115" t="str">
            <v>Proveer la Infraestructura y servicios de logística y transporte para la integración territorial</v>
          </cell>
          <cell r="E115" t="str">
            <v>Transporte</v>
          </cell>
          <cell r="F115" t="str">
            <v>ANI</v>
          </cell>
          <cell r="G115" t="str">
            <v>Infraestructura de transporte carretero</v>
          </cell>
          <cell r="H115">
            <v>4730</v>
          </cell>
          <cell r="I115" t="str">
            <v>Kilómetros de Vías intervenidas bajo esquema de APP</v>
          </cell>
          <cell r="J115" t="str">
            <v>Producto</v>
          </cell>
          <cell r="K115" t="str">
            <v>Sectorial</v>
          </cell>
          <cell r="L115" t="str">
            <v>SI</v>
          </cell>
          <cell r="M115" t="str">
            <v>NO</v>
          </cell>
          <cell r="N115" t="str">
            <v>NO</v>
          </cell>
          <cell r="O115" t="str">
            <v>SI</v>
          </cell>
          <cell r="P115" t="str">
            <v>Kilómetros</v>
          </cell>
          <cell r="Q115" t="str">
            <v>Mensual</v>
          </cell>
          <cell r="R115" t="str">
            <v>Capacidad</v>
          </cell>
          <cell r="S115">
            <v>6595</v>
          </cell>
          <cell r="T115">
            <v>8083</v>
          </cell>
          <cell r="U115">
            <v>10160</v>
          </cell>
          <cell r="V115">
            <v>10861</v>
          </cell>
          <cell r="W115">
            <v>11698</v>
          </cell>
          <cell r="X115">
            <v>11698</v>
          </cell>
          <cell r="Y115">
            <v>10335</v>
          </cell>
          <cell r="Z115">
            <v>100</v>
          </cell>
          <cell r="AA115">
            <v>10335</v>
          </cell>
          <cell r="AB115">
            <v>73.290000000000006</v>
          </cell>
          <cell r="AC115">
            <v>42460.208333333299</v>
          </cell>
          <cell r="AD115">
            <v>42500.421629594901</v>
          </cell>
          <cell r="AE115" t="str">
            <v>Se firma el acta de inicio del Proyecto IP Vía al Nus , el 8 de marzo de 2016</v>
          </cell>
          <cell r="AF115">
            <v>42460.208333333299</v>
          </cell>
          <cell r="AG115">
            <v>42500.421629432902</v>
          </cell>
          <cell r="AH115" t="str">
            <v>Poldy Paola Osorio</v>
          </cell>
          <cell r="AI115" t="str">
            <v>posorio@ani.gov.co</v>
          </cell>
          <cell r="AJ115">
            <v>30</v>
          </cell>
          <cell r="AK115">
            <v>42490.208333333299</v>
          </cell>
          <cell r="AL115">
            <v>-13</v>
          </cell>
        </row>
        <row r="116">
          <cell r="A116">
            <v>4731</v>
          </cell>
          <cell r="B116" t="str">
            <v>Todos por un Nuevo País</v>
          </cell>
          <cell r="C116" t="str">
            <v>Competitividad e infraestructura estratégica</v>
          </cell>
          <cell r="D116" t="str">
            <v>Proveer la Infraestructura y servicios de logística y transporte para la integración territorial</v>
          </cell>
          <cell r="E116" t="str">
            <v>Transporte</v>
          </cell>
          <cell r="F116" t="str">
            <v>ANI</v>
          </cell>
          <cell r="G116" t="str">
            <v>Infraestructura de transporte carretero</v>
          </cell>
          <cell r="H116">
            <v>4731</v>
          </cell>
          <cell r="I116" t="str">
            <v>Inversión privada en infraestructura de carretera (billones de $ acumulados en el cuatrienio) - ANI</v>
          </cell>
          <cell r="J116" t="str">
            <v>Resultado</v>
          </cell>
          <cell r="K116" t="str">
            <v>Sectorial</v>
          </cell>
          <cell r="L116" t="str">
            <v>SI</v>
          </cell>
          <cell r="M116" t="str">
            <v>NO</v>
          </cell>
          <cell r="N116" t="str">
            <v>NO</v>
          </cell>
          <cell r="O116" t="str">
            <v>SI</v>
          </cell>
          <cell r="P116" t="str">
            <v>Billones de pesos</v>
          </cell>
          <cell r="Q116" t="str">
            <v>Trimestral</v>
          </cell>
          <cell r="R116" t="str">
            <v>Acumulado</v>
          </cell>
          <cell r="S116">
            <v>11.4</v>
          </cell>
          <cell r="T116">
            <v>3.5</v>
          </cell>
          <cell r="U116">
            <v>5</v>
          </cell>
          <cell r="V116">
            <v>7</v>
          </cell>
          <cell r="W116">
            <v>8.5</v>
          </cell>
          <cell r="X116">
            <v>24</v>
          </cell>
          <cell r="Y116">
            <v>0.53</v>
          </cell>
          <cell r="Z116">
            <v>10.6</v>
          </cell>
          <cell r="AA116">
            <v>3.98</v>
          </cell>
          <cell r="AB116">
            <v>16.579999999999998</v>
          </cell>
          <cell r="AC116">
            <v>42460.208333333299</v>
          </cell>
          <cell r="AD116">
            <v>42500.418623923601</v>
          </cell>
          <cell r="AE116" t="str">
            <v>Con corte a 30 de marzo de 2016 se estima una inversión acumulada en lo corrido del año en carreteras concesionadas de $0,53 billones de pesos. Dicho monto representa el 11% de la meta programada, por lo cual se espera que aumente para el segundo semestre</v>
          </cell>
          <cell r="AF116">
            <v>42460.208333333299</v>
          </cell>
          <cell r="AG116">
            <v>42500.418623761601</v>
          </cell>
          <cell r="AH116" t="str">
            <v>Poldy Paola Osorio</v>
          </cell>
          <cell r="AI116" t="str">
            <v>posorio@ani.gov.co</v>
          </cell>
          <cell r="AJ116">
            <v>90</v>
          </cell>
          <cell r="AK116">
            <v>42551.208333333299</v>
          </cell>
          <cell r="AL116">
            <v>-133</v>
          </cell>
        </row>
        <row r="117">
          <cell r="A117">
            <v>4732</v>
          </cell>
          <cell r="B117" t="str">
            <v>Todos por un Nuevo País</v>
          </cell>
          <cell r="C117" t="str">
            <v>Competitividad e infraestructura estratégica</v>
          </cell>
          <cell r="D117" t="str">
            <v>Proveer la Infraestructura y servicios de logística y transporte para la integración territorial</v>
          </cell>
          <cell r="E117" t="str">
            <v>Transporte</v>
          </cell>
          <cell r="F117" t="str">
            <v>ANI</v>
          </cell>
          <cell r="G117" t="str">
            <v>Infraestructura de transporte carretero</v>
          </cell>
          <cell r="H117">
            <v>4732</v>
          </cell>
          <cell r="I117" t="str">
            <v>Inversión privada en infraestructura férrea, aeroportuaria y portuaria  (billones de $ acumulados en el cuatrienio) - ANI</v>
          </cell>
          <cell r="J117" t="str">
            <v>Resultado</v>
          </cell>
          <cell r="K117" t="str">
            <v>Sectorial</v>
          </cell>
          <cell r="L117" t="str">
            <v>SI</v>
          </cell>
          <cell r="M117" t="str">
            <v>NO</v>
          </cell>
          <cell r="N117" t="str">
            <v>NO</v>
          </cell>
          <cell r="O117" t="str">
            <v>SI</v>
          </cell>
          <cell r="P117" t="str">
            <v>Billones de pesos</v>
          </cell>
          <cell r="Q117" t="str">
            <v>Trimestral</v>
          </cell>
          <cell r="R117" t="str">
            <v>Acumulado</v>
          </cell>
          <cell r="S117">
            <v>4.18</v>
          </cell>
          <cell r="T117">
            <v>1.05</v>
          </cell>
          <cell r="U117">
            <v>1.08</v>
          </cell>
          <cell r="V117">
            <v>1.1399999999999999</v>
          </cell>
          <cell r="W117">
            <v>1.5</v>
          </cell>
          <cell r="X117">
            <v>4.7699999999999996</v>
          </cell>
          <cell r="Y117">
            <v>0.23</v>
          </cell>
          <cell r="Z117">
            <v>21.3</v>
          </cell>
          <cell r="AA117">
            <v>1.63</v>
          </cell>
          <cell r="AB117">
            <v>34.17</v>
          </cell>
          <cell r="AC117">
            <v>42460.208333333299</v>
          </cell>
          <cell r="AD117">
            <v>42500.418426388896</v>
          </cell>
          <cell r="AE117" t="str">
            <v>Con corte a 30 de marzo de 2016 se estima una inversión acumulada en lo corrido del año en carreteras concesionadas de $0,23 billones de pesos. Dicho monto representa el 21,3% de la meta programada, cumpliendo con la estimación para el primer trimestre.</v>
          </cell>
          <cell r="AF117">
            <v>42460.208333333299</v>
          </cell>
          <cell r="AG117">
            <v>42500.418426273201</v>
          </cell>
          <cell r="AH117" t="str">
            <v>Poldy Paola Osorio</v>
          </cell>
          <cell r="AI117" t="str">
            <v>posorio@ani.gov.co</v>
          </cell>
          <cell r="AJ117">
            <v>90</v>
          </cell>
          <cell r="AK117">
            <v>42551.208333333299</v>
          </cell>
          <cell r="AL117">
            <v>-133</v>
          </cell>
        </row>
        <row r="118">
          <cell r="A118">
            <v>5177</v>
          </cell>
          <cell r="B118" t="str">
            <v>Todos por un Nuevo País</v>
          </cell>
          <cell r="C118" t="str">
            <v>Competitividad e infraestructura estratégica</v>
          </cell>
          <cell r="D118" t="str">
            <v>Proveer la Infraestructura y servicios de logística y transporte para la integración territorial</v>
          </cell>
          <cell r="E118" t="str">
            <v>Transporte</v>
          </cell>
          <cell r="F118" t="str">
            <v>ANI</v>
          </cell>
          <cell r="G118" t="str">
            <v>Infraestructura de transporte carretero</v>
          </cell>
          <cell r="H118">
            <v>5177</v>
          </cell>
          <cell r="I118" t="str">
            <v>Número de proyectos en ejecución Programa 4G</v>
          </cell>
          <cell r="J118" t="str">
            <v>Producto</v>
          </cell>
          <cell r="K118" t="str">
            <v>Sectorial</v>
          </cell>
          <cell r="L118" t="str">
            <v>NO</v>
          </cell>
          <cell r="M118" t="str">
            <v>NO</v>
          </cell>
          <cell r="N118" t="str">
            <v>NO</v>
          </cell>
          <cell r="O118" t="str">
            <v>SI</v>
          </cell>
          <cell r="P118" t="str">
            <v>Número</v>
          </cell>
          <cell r="Q118" t="str">
            <v>Mensual</v>
          </cell>
          <cell r="R118" t="str">
            <v>Capacidad</v>
          </cell>
          <cell r="S118">
            <v>6</v>
          </cell>
          <cell r="T118">
            <v>20</v>
          </cell>
          <cell r="U118">
            <v>36</v>
          </cell>
          <cell r="V118">
            <v>0</v>
          </cell>
          <cell r="W118">
            <v>0</v>
          </cell>
          <cell r="X118">
            <v>36</v>
          </cell>
          <cell r="Y118">
            <v>26</v>
          </cell>
          <cell r="Z118">
            <v>66.667000000000002</v>
          </cell>
          <cell r="AA118">
            <v>26</v>
          </cell>
          <cell r="AB118">
            <v>66.667000000000002</v>
          </cell>
          <cell r="AC118">
            <v>42460.208333333299</v>
          </cell>
          <cell r="AD118">
            <v>42500.420405173601</v>
          </cell>
          <cell r="AE118" t="str">
            <v>Se firma el acta de inicio del Proyecto IP Via al Nus , el 08-03-2016.</v>
          </cell>
          <cell r="AF118">
            <v>42460.208333333299</v>
          </cell>
          <cell r="AG118">
            <v>42500.420405011602</v>
          </cell>
          <cell r="AH118" t="str">
            <v>Poldy Paola Osorio</v>
          </cell>
          <cell r="AI118" t="str">
            <v>posorio@ani.gov.co</v>
          </cell>
          <cell r="AJ118">
            <v>30</v>
          </cell>
          <cell r="AK118">
            <v>42490.208333333299</v>
          </cell>
          <cell r="AL118">
            <v>-13</v>
          </cell>
        </row>
        <row r="119">
          <cell r="A119">
            <v>5178</v>
          </cell>
          <cell r="B119" t="str">
            <v>Todos por un Nuevo País</v>
          </cell>
          <cell r="C119" t="str">
            <v>Competitividad e infraestructura estratégica</v>
          </cell>
          <cell r="D119" t="str">
            <v>Proveer la Infraestructura y servicios de logística y transporte para la integración territorial</v>
          </cell>
          <cell r="E119" t="str">
            <v>Transporte</v>
          </cell>
          <cell r="F119" t="str">
            <v>ANI</v>
          </cell>
          <cell r="G119" t="str">
            <v>Infraestructura de transporte carretero</v>
          </cell>
          <cell r="H119">
            <v>5178</v>
          </cell>
          <cell r="I119" t="str">
            <v>Número de Proyectos Adjudicados</v>
          </cell>
          <cell r="J119" t="str">
            <v>Producto</v>
          </cell>
          <cell r="K119" t="str">
            <v>Sectorial</v>
          </cell>
          <cell r="L119" t="str">
            <v>NO</v>
          </cell>
          <cell r="M119" t="str">
            <v>NO</v>
          </cell>
          <cell r="N119" t="str">
            <v>NO</v>
          </cell>
          <cell r="O119" t="str">
            <v>SI</v>
          </cell>
          <cell r="P119" t="str">
            <v>Número</v>
          </cell>
          <cell r="Q119" t="str">
            <v>Mensual</v>
          </cell>
          <cell r="R119" t="str">
            <v>Capacidad</v>
          </cell>
          <cell r="S119">
            <v>10</v>
          </cell>
          <cell r="T119">
            <v>26</v>
          </cell>
          <cell r="U119">
            <v>36</v>
          </cell>
          <cell r="V119">
            <v>0</v>
          </cell>
          <cell r="W119">
            <v>0</v>
          </cell>
          <cell r="X119">
            <v>36</v>
          </cell>
          <cell r="Y119">
            <v>27</v>
          </cell>
          <cell r="Z119">
            <v>65.385000000000005</v>
          </cell>
          <cell r="AA119">
            <v>27</v>
          </cell>
          <cell r="AB119">
            <v>65.385000000000005</v>
          </cell>
          <cell r="AC119">
            <v>42460.208333333299</v>
          </cell>
          <cell r="AD119">
            <v>42500.4207118056</v>
          </cell>
          <cell r="AE119" t="str">
            <v xml:space="preserve">No se adjudicaron proyectos de APP en el mes de marzo </v>
          </cell>
          <cell r="AF119">
            <v>42460.208333333299</v>
          </cell>
          <cell r="AG119">
            <v>42500.420711689803</v>
          </cell>
          <cell r="AH119" t="str">
            <v>Poldy Paola Osorio</v>
          </cell>
          <cell r="AI119" t="str">
            <v>posorio@ani.gov.co</v>
          </cell>
          <cell r="AJ119">
            <v>30</v>
          </cell>
          <cell r="AK119">
            <v>42490.208333333299</v>
          </cell>
          <cell r="AL119">
            <v>-13</v>
          </cell>
        </row>
        <row r="120">
          <cell r="A120">
            <v>4733</v>
          </cell>
          <cell r="B120" t="str">
            <v>Todos por un Nuevo País</v>
          </cell>
          <cell r="C120" t="str">
            <v>Competitividad e infraestructura estratégica</v>
          </cell>
          <cell r="D120" t="str">
            <v>Proveer la Infraestructura y servicios de logística y transporte para la integración territorial</v>
          </cell>
          <cell r="E120" t="str">
            <v>Transporte</v>
          </cell>
          <cell r="F120" t="str">
            <v>ANI</v>
          </cell>
          <cell r="G120" t="str">
            <v>Infraestructura de transporte férreo</v>
          </cell>
          <cell r="H120">
            <v>4733</v>
          </cell>
          <cell r="I120" t="str">
            <v>Kilómetros de red férrea en operación - ANI</v>
          </cell>
          <cell r="J120" t="str">
            <v>Producto</v>
          </cell>
          <cell r="K120" t="str">
            <v>Sectorial</v>
          </cell>
          <cell r="L120" t="str">
            <v>SI</v>
          </cell>
          <cell r="M120" t="str">
            <v>NO</v>
          </cell>
          <cell r="N120" t="str">
            <v>NO</v>
          </cell>
          <cell r="O120" t="str">
            <v>SI</v>
          </cell>
          <cell r="P120" t="str">
            <v>Kilómetros</v>
          </cell>
          <cell r="Q120" t="str">
            <v>Mensual</v>
          </cell>
          <cell r="R120" t="str">
            <v>Capacidad</v>
          </cell>
          <cell r="S120">
            <v>628</v>
          </cell>
          <cell r="T120">
            <v>1026</v>
          </cell>
          <cell r="U120">
            <v>1283</v>
          </cell>
          <cell r="V120">
            <v>0</v>
          </cell>
          <cell r="W120">
            <v>0</v>
          </cell>
          <cell r="X120">
            <v>1283</v>
          </cell>
          <cell r="Y120">
            <v>1507</v>
          </cell>
          <cell r="Z120">
            <v>100</v>
          </cell>
          <cell r="AA120">
            <v>1507</v>
          </cell>
          <cell r="AB120">
            <v>100</v>
          </cell>
          <cell r="AC120">
            <v>42460.208333333299</v>
          </cell>
          <cell r="AD120">
            <v>42500.419039780099</v>
          </cell>
          <cell r="AE120" t="str">
            <v>Se cumplió con la meta del Cuatrienio y no se tiene previsto dejar mas Km en condiciones de operación para este año.</v>
          </cell>
          <cell r="AF120">
            <v>42460.208333333299</v>
          </cell>
          <cell r="AG120">
            <v>42500.4190396181</v>
          </cell>
          <cell r="AH120" t="str">
            <v>Poldy Paola Osorio</v>
          </cell>
          <cell r="AI120" t="str">
            <v>posorio@ani.gov.co</v>
          </cell>
          <cell r="AJ120">
            <v>30</v>
          </cell>
          <cell r="AK120">
            <v>42490.208333333299</v>
          </cell>
          <cell r="AL120">
            <v>-13</v>
          </cell>
        </row>
        <row r="121">
          <cell r="A121">
            <v>4929</v>
          </cell>
          <cell r="B121" t="str">
            <v>Todos por un Nuevo País</v>
          </cell>
          <cell r="C121" t="str">
            <v>Competitividad e infraestructura estratégica</v>
          </cell>
          <cell r="D121" t="str">
            <v>Proveer la Infraestructura y servicios de logística y transporte para la integración territorial</v>
          </cell>
          <cell r="E121" t="str">
            <v>Transporte</v>
          </cell>
          <cell r="F121" t="str">
            <v>CORMAGDALENA</v>
          </cell>
          <cell r="G121" t="str">
            <v>Infraestructura de transporte marítimo y fluvial</v>
          </cell>
          <cell r="H121">
            <v>4929</v>
          </cell>
          <cell r="I121" t="str">
            <v>Kilómetros de corredor fluvial mantenidos</v>
          </cell>
          <cell r="J121" t="str">
            <v>Producto</v>
          </cell>
          <cell r="K121" t="str">
            <v>Sectorial</v>
          </cell>
          <cell r="L121" t="str">
            <v>SI</v>
          </cell>
          <cell r="M121" t="str">
            <v>NO</v>
          </cell>
          <cell r="N121" t="str">
            <v>NO</v>
          </cell>
          <cell r="O121" t="str">
            <v>SI</v>
          </cell>
          <cell r="P121" t="str">
            <v>Kilómetros</v>
          </cell>
          <cell r="Q121" t="str">
            <v>Mensual</v>
          </cell>
          <cell r="R121" t="str">
            <v>Stock</v>
          </cell>
          <cell r="S121">
            <v>1025</v>
          </cell>
          <cell r="T121">
            <v>1023</v>
          </cell>
          <cell r="U121">
            <v>1023</v>
          </cell>
          <cell r="V121">
            <v>1023</v>
          </cell>
          <cell r="W121">
            <v>1023</v>
          </cell>
          <cell r="X121">
            <v>1023</v>
          </cell>
          <cell r="Y121">
            <v>1023</v>
          </cell>
          <cell r="Z121">
            <v>100</v>
          </cell>
          <cell r="AA121">
            <v>1023</v>
          </cell>
          <cell r="AB121">
            <v>100</v>
          </cell>
          <cell r="AC121">
            <v>42490.208333333299</v>
          </cell>
          <cell r="AD121">
            <v>42496.411442673598</v>
          </cell>
          <cell r="AE121" t="str">
            <v xml:space="preserve">El indicador reporta los kilómetros de canal navegable mantenidos. </v>
          </cell>
          <cell r="AF121">
            <v>42490.208333333299</v>
          </cell>
          <cell r="AG121">
            <v>42496.411442511599</v>
          </cell>
          <cell r="AH121" t="str">
            <v>Lyda Patricia Alvarez</v>
          </cell>
          <cell r="AI121" t="str">
            <v>Lyda.alvarez@cormagdalena.gov.co</v>
          </cell>
          <cell r="AJ121">
            <v>7</v>
          </cell>
          <cell r="AK121">
            <v>42520.208333333299</v>
          </cell>
          <cell r="AL121">
            <v>-20</v>
          </cell>
        </row>
        <row r="122">
          <cell r="A122">
            <v>4736</v>
          </cell>
          <cell r="B122" t="str">
            <v>Todos por un Nuevo País</v>
          </cell>
          <cell r="C122" t="str">
            <v>Competitividad e infraestructura estratégica</v>
          </cell>
          <cell r="D122" t="str">
            <v>Proveer la Infraestructura y servicios de logística y transporte para la integración territorial</v>
          </cell>
          <cell r="E122" t="str">
            <v>Transporte</v>
          </cell>
          <cell r="F122" t="str">
            <v>INVIAS</v>
          </cell>
          <cell r="G122" t="str">
            <v>Infraestructura de transporte carretero</v>
          </cell>
          <cell r="H122">
            <v>4736</v>
          </cell>
          <cell r="I122" t="str">
            <v>Kilómetros de vías con pavimento - Invías</v>
          </cell>
          <cell r="J122" t="str">
            <v>Producto</v>
          </cell>
          <cell r="K122" t="str">
            <v>Sectorial</v>
          </cell>
          <cell r="L122" t="str">
            <v>SI</v>
          </cell>
          <cell r="M122" t="str">
            <v>NO</v>
          </cell>
          <cell r="N122" t="str">
            <v>NO</v>
          </cell>
          <cell r="O122" t="str">
            <v>SI</v>
          </cell>
          <cell r="P122" t="str">
            <v>Kilómetros</v>
          </cell>
          <cell r="Q122" t="str">
            <v>Mensual</v>
          </cell>
          <cell r="R122" t="str">
            <v>Capacidad</v>
          </cell>
          <cell r="S122">
            <v>8454</v>
          </cell>
          <cell r="T122">
            <v>8569</v>
          </cell>
          <cell r="U122">
            <v>8676</v>
          </cell>
          <cell r="V122">
            <v>8680</v>
          </cell>
          <cell r="W122">
            <v>8680</v>
          </cell>
          <cell r="X122">
            <v>8680</v>
          </cell>
          <cell r="Y122">
            <v>8550.4500000000007</v>
          </cell>
          <cell r="Z122">
            <v>43.45</v>
          </cell>
          <cell r="AA122">
            <v>8550.4500000000007</v>
          </cell>
          <cell r="AB122">
            <v>42.68</v>
          </cell>
          <cell r="AC122">
            <v>42460.208333333299</v>
          </cell>
          <cell r="AD122">
            <v>42495.604519675901</v>
          </cell>
          <cell r="AE122" t="str">
            <v>Avance acumulado a 2015 con pavimento es de 8.532,30 Km. En Febrero 14,59 Km, de pavimento reportado 8.550,45Km acumulado</v>
          </cell>
          <cell r="AF122">
            <v>42460.208333333299</v>
          </cell>
          <cell r="AG122">
            <v>42495.604519525499</v>
          </cell>
          <cell r="AH122" t="str">
            <v>Ernesto  Correo Valderrama</v>
          </cell>
          <cell r="AI122" t="str">
            <v>ecorreav@invias.gov.co</v>
          </cell>
          <cell r="AJ122">
            <v>30</v>
          </cell>
          <cell r="AK122">
            <v>42490.208333333299</v>
          </cell>
          <cell r="AL122">
            <v>-13</v>
          </cell>
        </row>
        <row r="123">
          <cell r="A123">
            <v>4738</v>
          </cell>
          <cell r="B123" t="str">
            <v>Todos por un Nuevo País</v>
          </cell>
          <cell r="C123" t="str">
            <v>Competitividad e infraestructura estratégica</v>
          </cell>
          <cell r="D123" t="str">
            <v>Proveer la Infraestructura y servicios de logística y transporte para la integración territorial</v>
          </cell>
          <cell r="E123" t="str">
            <v>Transporte</v>
          </cell>
          <cell r="F123" t="str">
            <v>INVIAS</v>
          </cell>
          <cell r="G123" t="str">
            <v>Infraestructura de transporte carretero</v>
          </cell>
          <cell r="H123">
            <v>4738</v>
          </cell>
          <cell r="I123" t="str">
            <v>Kilómetros de placa huella construida</v>
          </cell>
          <cell r="J123" t="str">
            <v>Producto</v>
          </cell>
          <cell r="K123" t="str">
            <v>Sectorial</v>
          </cell>
          <cell r="L123" t="str">
            <v>SI</v>
          </cell>
          <cell r="M123" t="str">
            <v>NO</v>
          </cell>
          <cell r="N123" t="str">
            <v>NO</v>
          </cell>
          <cell r="O123" t="str">
            <v>SI</v>
          </cell>
          <cell r="P123" t="str">
            <v>Kilómetros</v>
          </cell>
          <cell r="Q123" t="str">
            <v>Mensual</v>
          </cell>
          <cell r="R123" t="str">
            <v>Capacidad</v>
          </cell>
          <cell r="S123">
            <v>1300</v>
          </cell>
          <cell r="T123">
            <v>1461</v>
          </cell>
          <cell r="U123">
            <v>1597</v>
          </cell>
          <cell r="V123">
            <v>1672</v>
          </cell>
          <cell r="W123">
            <v>1800</v>
          </cell>
          <cell r="X123">
            <v>1800</v>
          </cell>
          <cell r="Y123">
            <v>1548.76</v>
          </cell>
          <cell r="Z123">
            <v>83.76</v>
          </cell>
          <cell r="AA123">
            <v>1548.76</v>
          </cell>
          <cell r="AB123">
            <v>49.75</v>
          </cell>
          <cell r="AC123">
            <v>42460.208333333299</v>
          </cell>
          <cell r="AD123">
            <v>42495.609322534699</v>
          </cell>
          <cell r="AE123" t="str">
            <v>El Acumulado a 2015 de los Km de vías con Placa Huella es de1.459,27 Km. Para el mes de reporta la construcción 89,49 Km de placa huella, para un total acumulado de 1548,76 kilómetros construidos a través de los Convenios en ejecución suscritos con las en</v>
          </cell>
          <cell r="AF123">
            <v>42460.208333333299</v>
          </cell>
          <cell r="AG123">
            <v>42495.6093223727</v>
          </cell>
          <cell r="AH123" t="str">
            <v>Ernesto  Correo Valderrama</v>
          </cell>
          <cell r="AI123" t="str">
            <v>ecorreav@invias.gov.co</v>
          </cell>
          <cell r="AJ123">
            <v>30</v>
          </cell>
          <cell r="AK123">
            <v>42490.208333333299</v>
          </cell>
          <cell r="AL123">
            <v>-13</v>
          </cell>
        </row>
        <row r="124">
          <cell r="A124">
            <v>4737</v>
          </cell>
          <cell r="B124" t="str">
            <v>Todos por un Nuevo País</v>
          </cell>
          <cell r="C124" t="str">
            <v>Competitividad e infraestructura estratégica</v>
          </cell>
          <cell r="D124" t="str">
            <v>Proveer la Infraestructura y servicios de logística y transporte para la integración territorial</v>
          </cell>
          <cell r="E124" t="str">
            <v>Transporte</v>
          </cell>
          <cell r="F124" t="str">
            <v>INVIAS</v>
          </cell>
          <cell r="G124" t="str">
            <v>Infraestructura de transporte marítimo y fluvial</v>
          </cell>
          <cell r="H124">
            <v>4737</v>
          </cell>
          <cell r="I124" t="str">
            <v>Obras de mantenimiento y profundización a canales de acceso - Invías</v>
          </cell>
          <cell r="J124" t="str">
            <v>Producto</v>
          </cell>
          <cell r="K124" t="str">
            <v>Sectorial</v>
          </cell>
          <cell r="L124" t="str">
            <v>SI</v>
          </cell>
          <cell r="M124" t="str">
            <v>NO</v>
          </cell>
          <cell r="N124" t="str">
            <v>NO</v>
          </cell>
          <cell r="O124" t="str">
            <v>SI</v>
          </cell>
          <cell r="P124" t="str">
            <v>Número</v>
          </cell>
          <cell r="Q124" t="str">
            <v>Mensual</v>
          </cell>
          <cell r="R124" t="str">
            <v>Capacidad</v>
          </cell>
          <cell r="S124">
            <v>8</v>
          </cell>
          <cell r="T124">
            <v>11</v>
          </cell>
          <cell r="U124">
            <v>12</v>
          </cell>
          <cell r="V124">
            <v>13</v>
          </cell>
          <cell r="W124">
            <v>14</v>
          </cell>
          <cell r="X124">
            <v>14</v>
          </cell>
          <cell r="Y124">
            <v>14</v>
          </cell>
          <cell r="Z124">
            <v>100</v>
          </cell>
          <cell r="AA124">
            <v>14</v>
          </cell>
          <cell r="AB124">
            <v>100</v>
          </cell>
          <cell r="AC124">
            <v>42429.208333333299</v>
          </cell>
          <cell r="AD124">
            <v>42495.685112465297</v>
          </cell>
          <cell r="AE124" t="str">
            <v>Acumulado a 2015 13 Obras. Obras de mantenimiento y profundización a Marzo Terminado Dragado de Profundizacióndel canal de acceso al puerto de Buenaventura, Valle del Cauca, acumulado 14 Contratado Canal de Acceso Alterno al Puerto De Cartagena</v>
          </cell>
          <cell r="AF124">
            <v>42429.208333333299</v>
          </cell>
          <cell r="AG124">
            <v>42495.685112303203</v>
          </cell>
          <cell r="AH124" t="str">
            <v>Ernesto  Correo Valderrama</v>
          </cell>
          <cell r="AI124" t="str">
            <v>ecorreav@invias.gov.co</v>
          </cell>
          <cell r="AJ124">
            <v>30</v>
          </cell>
          <cell r="AK124">
            <v>42458.208333333299</v>
          </cell>
          <cell r="AL124">
            <v>18</v>
          </cell>
        </row>
        <row r="125">
          <cell r="A125">
            <v>4734</v>
          </cell>
          <cell r="B125" t="str">
            <v>Todos por un Nuevo País</v>
          </cell>
          <cell r="C125" t="str">
            <v>Competitividad e infraestructura estratégica</v>
          </cell>
          <cell r="D125" t="str">
            <v>Proveer la Infraestructura y servicios de logística y transporte para la integración territorial</v>
          </cell>
          <cell r="E125" t="str">
            <v>Transporte</v>
          </cell>
          <cell r="F125" t="str">
            <v>INVIAS</v>
          </cell>
          <cell r="G125" t="str">
            <v>Infraestructura de transporte carretero</v>
          </cell>
          <cell r="H125">
            <v>4734</v>
          </cell>
          <cell r="I125" t="str">
            <v>Kilómetros de calzadas construidas no concesionadas</v>
          </cell>
          <cell r="J125" t="str">
            <v>Producto</v>
          </cell>
          <cell r="K125" t="str">
            <v>Sectorial</v>
          </cell>
          <cell r="L125" t="str">
            <v>SI</v>
          </cell>
          <cell r="M125" t="str">
            <v>NO</v>
          </cell>
          <cell r="N125" t="str">
            <v>NO</v>
          </cell>
          <cell r="O125" t="str">
            <v>SI</v>
          </cell>
          <cell r="P125" t="str">
            <v>Kilómetros</v>
          </cell>
          <cell r="Q125" t="str">
            <v>Mensual</v>
          </cell>
          <cell r="R125" t="str">
            <v>Capacidad</v>
          </cell>
          <cell r="S125">
            <v>166</v>
          </cell>
          <cell r="T125">
            <v>175.87</v>
          </cell>
          <cell r="U125">
            <v>176.37</v>
          </cell>
          <cell r="V125">
            <v>176.94</v>
          </cell>
          <cell r="W125">
            <v>180</v>
          </cell>
          <cell r="X125">
            <v>180</v>
          </cell>
          <cell r="Y125">
            <v>183.54</v>
          </cell>
          <cell r="Z125">
            <v>100</v>
          </cell>
          <cell r="AA125">
            <v>183.54</v>
          </cell>
          <cell r="AB125">
            <v>100</v>
          </cell>
          <cell r="AC125">
            <v>42460.208333333299</v>
          </cell>
          <cell r="AD125">
            <v>42495.609562881902</v>
          </cell>
          <cell r="AE125" t="str">
            <v xml:space="preserve">linea Base a dic 2015 181,94 entre enero y Marzo se reporta 1,6 Km en Segunda Calzada Primavera Camilo C y Altos De Zaragoza - Cisneros para un avance 183,54 Km acumulados. </v>
          </cell>
          <cell r="AF125">
            <v>42460.208333333299</v>
          </cell>
          <cell r="AG125">
            <v>42495.609562731501</v>
          </cell>
          <cell r="AH125" t="str">
            <v>Ernesto  Correo Valderrama</v>
          </cell>
          <cell r="AI125" t="str">
            <v>ecorreav@invias.gov.co</v>
          </cell>
          <cell r="AJ125">
            <v>30</v>
          </cell>
          <cell r="AK125">
            <v>42490.208333333299</v>
          </cell>
          <cell r="AL125">
            <v>-13</v>
          </cell>
        </row>
        <row r="126">
          <cell r="A126">
            <v>4735</v>
          </cell>
          <cell r="B126" t="str">
            <v>Todos por un Nuevo País</v>
          </cell>
          <cell r="C126" t="str">
            <v>Competitividad e infraestructura estratégica</v>
          </cell>
          <cell r="D126" t="str">
            <v>Proveer la Infraestructura y servicios de logística y transporte para la integración territorial</v>
          </cell>
          <cell r="E126" t="str">
            <v>Transporte</v>
          </cell>
          <cell r="F126" t="str">
            <v>INVIAS</v>
          </cell>
          <cell r="G126" t="str">
            <v>Infraestructura de transporte carretero</v>
          </cell>
          <cell r="H126">
            <v>4735</v>
          </cell>
          <cell r="I126" t="str">
            <v>Nuevos Kilómetros de vías con rehabilitación y mantenimiento - Invías</v>
          </cell>
          <cell r="J126" t="str">
            <v>Producto</v>
          </cell>
          <cell r="K126" t="str">
            <v>Sectorial</v>
          </cell>
          <cell r="L126" t="str">
            <v>SI</v>
          </cell>
          <cell r="M126" t="str">
            <v>NO</v>
          </cell>
          <cell r="N126" t="str">
            <v>NO</v>
          </cell>
          <cell r="O126" t="str">
            <v>SI</v>
          </cell>
          <cell r="P126" t="str">
            <v>Kilómetros</v>
          </cell>
          <cell r="Q126" t="str">
            <v>Mensual</v>
          </cell>
          <cell r="R126" t="str">
            <v>Capacidad</v>
          </cell>
          <cell r="S126">
            <v>0</v>
          </cell>
          <cell r="T126">
            <v>106</v>
          </cell>
          <cell r="U126">
            <v>146</v>
          </cell>
          <cell r="V126">
            <v>279</v>
          </cell>
          <cell r="W126">
            <v>400</v>
          </cell>
          <cell r="X126">
            <v>400</v>
          </cell>
          <cell r="Y126">
            <v>480.87</v>
          </cell>
          <cell r="Z126">
            <v>100</v>
          </cell>
          <cell r="AA126">
            <v>480.87</v>
          </cell>
          <cell r="AB126">
            <v>100</v>
          </cell>
          <cell r="AC126">
            <v>42460.208333333299</v>
          </cell>
          <cell r="AD126">
            <v>42496.447581284701</v>
          </cell>
          <cell r="AE126" t="str">
            <v xml:space="preserve">Linea Base cero; Avance año 2015: 457,42 Km con Rehabilitación y Mantenimiento Periodico Mantenimiento 203,19 Km y Rehabilitación 254,23 Km Avance Enero a Marzo 22,23 Km con Rehabilitación y Repavimento 4, 40 Km y Mantenimiento Periodico 18,82 Km para un </v>
          </cell>
          <cell r="AF126">
            <v>42460.208333333299</v>
          </cell>
          <cell r="AG126">
            <v>42496.4475811343</v>
          </cell>
          <cell r="AH126" t="str">
            <v>Ernesto  Correo Valderrama</v>
          </cell>
          <cell r="AI126" t="str">
            <v>ecorreav@invias.gov.co</v>
          </cell>
          <cell r="AJ126">
            <v>30</v>
          </cell>
          <cell r="AK126">
            <v>42490.208333333299</v>
          </cell>
          <cell r="AL126">
            <v>-13</v>
          </cell>
        </row>
        <row r="127">
          <cell r="A127">
            <v>5365</v>
          </cell>
          <cell r="B127" t="str">
            <v>Todos por un Nuevo País</v>
          </cell>
          <cell r="C127" t="str">
            <v>Competitividad e infraestructura estratégica</v>
          </cell>
          <cell r="D127" t="str">
            <v>Proveer la Infraestructura y servicios de logística y transporte para la integración territorial</v>
          </cell>
          <cell r="E127" t="str">
            <v>Transporte</v>
          </cell>
          <cell r="F127" t="str">
            <v>MINTRANSPORTE</v>
          </cell>
          <cell r="G127" t="str">
            <v>Infraestructura de transporte carretero</v>
          </cell>
          <cell r="H127">
            <v>5365</v>
          </cell>
          <cell r="I127" t="str">
            <v>Número de departamentos acompañados en la estructuración de proyectos de caminos ancestrales ubicados en Comunidades Indígenas</v>
          </cell>
          <cell r="J127" t="str">
            <v>Producto</v>
          </cell>
          <cell r="K127" t="str">
            <v>Sectorial</v>
          </cell>
          <cell r="L127" t="str">
            <v>SI</v>
          </cell>
          <cell r="M127" t="str">
            <v>NO</v>
          </cell>
          <cell r="N127" t="str">
            <v>SI</v>
          </cell>
          <cell r="O127" t="str">
            <v>SI</v>
          </cell>
          <cell r="P127" t="str">
            <v>Departamentos</v>
          </cell>
          <cell r="Q127" t="str">
            <v>Mensual</v>
          </cell>
          <cell r="R127" t="str">
            <v>Acumulado</v>
          </cell>
          <cell r="S127">
            <v>0</v>
          </cell>
          <cell r="T127">
            <v>5</v>
          </cell>
          <cell r="U127">
            <v>2</v>
          </cell>
          <cell r="V127">
            <v>2</v>
          </cell>
          <cell r="W127">
            <v>2</v>
          </cell>
          <cell r="X127">
            <v>11</v>
          </cell>
          <cell r="Y127">
            <v>0</v>
          </cell>
          <cell r="Z127">
            <v>0</v>
          </cell>
          <cell r="AA127">
            <v>0</v>
          </cell>
          <cell r="AB127">
            <v>0</v>
          </cell>
          <cell r="AC127">
            <v>42490.208333333299</v>
          </cell>
          <cell r="AD127">
            <v>42500.688867326397</v>
          </cell>
          <cell r="AE127" t="str">
            <v xml:space="preserve">En Abril, se continuó con el acompañamiento a los departamentos de Guainia y Guajira. Se avanzan en los trámites para la aprobación de la transferencia de recursos para los estudios y diseños de los caminos ancestrales. </v>
          </cell>
          <cell r="AF127">
            <v>42490.208333333299</v>
          </cell>
          <cell r="AG127">
            <v>42500.688867164397</v>
          </cell>
          <cell r="AH127" t="str">
            <v>Carlos Alberto Sarabia Mancini</v>
          </cell>
          <cell r="AI127" t="str">
            <v>csarabia@mintransporte.gov.co</v>
          </cell>
          <cell r="AJ127">
            <v>0</v>
          </cell>
          <cell r="AK127">
            <v>42520.208333333299</v>
          </cell>
          <cell r="AL127">
            <v>-13</v>
          </cell>
        </row>
        <row r="128">
          <cell r="A128">
            <v>5241</v>
          </cell>
          <cell r="B128" t="str">
            <v>Todos por un Nuevo País</v>
          </cell>
          <cell r="C128" t="str">
            <v>Competitividad e infraestructura estratégica</v>
          </cell>
          <cell r="D128" t="str">
            <v>Proveer la Infraestructura y servicios de logística y transporte para la integración territorial</v>
          </cell>
          <cell r="E128" t="str">
            <v>Transporte</v>
          </cell>
          <cell r="F128" t="str">
            <v>MINTRANSPORTE</v>
          </cell>
          <cell r="G128" t="str">
            <v>Formulación y seguimiento a la política de transporte</v>
          </cell>
          <cell r="H128">
            <v>5241</v>
          </cell>
          <cell r="I128" t="str">
            <v>Variación porcentual acumulada de la Mortalidad por Accidentes de Tránsito</v>
          </cell>
          <cell r="J128" t="str">
            <v>Resultado</v>
          </cell>
          <cell r="K128" t="str">
            <v>Sectorial</v>
          </cell>
          <cell r="L128" t="str">
            <v>NO</v>
          </cell>
          <cell r="M128" t="str">
            <v>NO</v>
          </cell>
          <cell r="N128" t="str">
            <v>NO</v>
          </cell>
          <cell r="O128" t="str">
            <v>SI</v>
          </cell>
          <cell r="P128" t="str">
            <v>Porcentaje</v>
          </cell>
          <cell r="Q128" t="str">
            <v>Mensual</v>
          </cell>
          <cell r="R128" t="str">
            <v>Flujo</v>
          </cell>
          <cell r="S128">
            <v>1.1499999999999999</v>
          </cell>
          <cell r="T128">
            <v>-1</v>
          </cell>
          <cell r="U128">
            <v>-2.5</v>
          </cell>
          <cell r="V128">
            <v>-4.8</v>
          </cell>
          <cell r="W128">
            <v>-8</v>
          </cell>
          <cell r="X128">
            <v>-8</v>
          </cell>
          <cell r="Y128">
            <v>-0.2</v>
          </cell>
          <cell r="Z128">
            <v>8</v>
          </cell>
          <cell r="AA128">
            <v>0.1</v>
          </cell>
          <cell r="AB128">
            <v>0</v>
          </cell>
          <cell r="AC128">
            <v>42460.208333333299</v>
          </cell>
          <cell r="AD128">
            <v>42500.4434145833</v>
          </cell>
          <cell r="AE128" t="str">
            <v>A Marzo de 2016, de acuerdo con la información preliminar, se registran 1.536 fallecidos en hechos de tránsito. Lo anterior corresponde a una variación acumulada con respecto al mismo periodo (ene-mar) de 2014, del -0,2% es decir 3 casos menos. Nota: La I</v>
          </cell>
          <cell r="AF128">
            <v>42460.208333333299</v>
          </cell>
          <cell r="AG128">
            <v>42500.443408101899</v>
          </cell>
          <cell r="AH128" t="str">
            <v>Yazmin Gaitán Rodríguez</v>
          </cell>
          <cell r="AI128" t="str">
            <v>ygaitan@mintransporte.gov.co</v>
          </cell>
          <cell r="AJ128">
            <v>15</v>
          </cell>
          <cell r="AK128">
            <v>42490.208333333299</v>
          </cell>
          <cell r="AL128">
            <v>2</v>
          </cell>
        </row>
        <row r="129">
          <cell r="A129">
            <v>4930</v>
          </cell>
          <cell r="B129" t="str">
            <v>Todos por un Nuevo País</v>
          </cell>
          <cell r="C129" t="str">
            <v>Competitividad e infraestructura estratégica</v>
          </cell>
          <cell r="D129" t="str">
            <v>Proveer la Infraestructura y servicios de logística y transporte para la integración territorial</v>
          </cell>
          <cell r="E129" t="str">
            <v>Transporte</v>
          </cell>
          <cell r="F129" t="str">
            <v>MINTRANSPORTE</v>
          </cell>
          <cell r="G129" t="str">
            <v>Formulación y seguimiento a la política de transporte</v>
          </cell>
          <cell r="H129">
            <v>4930</v>
          </cell>
          <cell r="I129" t="str">
            <v>Pruebas teórico-prácticas realizadas para obtención de licencia de conducción en el marco de un nuevo esquema normativo</v>
          </cell>
          <cell r="J129" t="str">
            <v>Producto</v>
          </cell>
          <cell r="K129" t="str">
            <v>Sectorial</v>
          </cell>
          <cell r="L129" t="str">
            <v>SI</v>
          </cell>
          <cell r="M129" t="str">
            <v>NO</v>
          </cell>
          <cell r="N129" t="str">
            <v>NO</v>
          </cell>
          <cell r="O129" t="str">
            <v>SI</v>
          </cell>
          <cell r="P129" t="str">
            <v>Número</v>
          </cell>
          <cell r="Q129" t="str">
            <v>Mensual</v>
          </cell>
          <cell r="R129" t="str">
            <v>Acumulado</v>
          </cell>
          <cell r="S129">
            <v>0</v>
          </cell>
          <cell r="T129">
            <v>0</v>
          </cell>
          <cell r="U129">
            <v>378320</v>
          </cell>
          <cell r="V129">
            <v>1218570</v>
          </cell>
          <cell r="W129">
            <v>1323610</v>
          </cell>
          <cell r="X129">
            <v>2920500</v>
          </cell>
          <cell r="Y129">
            <v>0</v>
          </cell>
          <cell r="Z129">
            <v>0</v>
          </cell>
          <cell r="AA129">
            <v>0</v>
          </cell>
          <cell r="AB129">
            <v>0</v>
          </cell>
          <cell r="AC129">
            <v>0</v>
          </cell>
          <cell r="AD129">
            <v>0</v>
          </cell>
          <cell r="AE129">
            <v>0</v>
          </cell>
          <cell r="AF129">
            <v>0</v>
          </cell>
          <cell r="AG129">
            <v>0</v>
          </cell>
          <cell r="AH129" t="str">
            <v>Yazmin Gaitán Rodríguez</v>
          </cell>
          <cell r="AI129" t="str">
            <v>ygaitan@mintransporte.gov.co</v>
          </cell>
          <cell r="AJ129">
            <v>0</v>
          </cell>
          <cell r="AK129">
            <v>0</v>
          </cell>
          <cell r="AL129">
            <v>0</v>
          </cell>
        </row>
        <row r="130">
          <cell r="A130">
            <v>4932</v>
          </cell>
          <cell r="B130" t="str">
            <v>Todos por un Nuevo País</v>
          </cell>
          <cell r="C130" t="str">
            <v>Competitividad e infraestructura estratégica</v>
          </cell>
          <cell r="D130" t="str">
            <v>Proveer la Infraestructura y servicios de logística y transporte para la integración territorial</v>
          </cell>
          <cell r="E130" t="str">
            <v>Transporte</v>
          </cell>
          <cell r="F130" t="str">
            <v>MINTRANSPORTE</v>
          </cell>
          <cell r="G130" t="str">
            <v>Formulación y seguimiento a la política de transporte</v>
          </cell>
          <cell r="H130">
            <v>4932</v>
          </cell>
          <cell r="I130" t="str">
            <v>Muertos en accidentes de tránsito</v>
          </cell>
          <cell r="J130" t="str">
            <v>Resultado</v>
          </cell>
          <cell r="K130" t="str">
            <v>Sectorial</v>
          </cell>
          <cell r="L130" t="str">
            <v>SI</v>
          </cell>
          <cell r="M130" t="str">
            <v>NO</v>
          </cell>
          <cell r="N130" t="str">
            <v>NO</v>
          </cell>
          <cell r="O130" t="str">
            <v>SI</v>
          </cell>
          <cell r="P130" t="str">
            <v>Número</v>
          </cell>
          <cell r="Q130" t="str">
            <v>Mensual</v>
          </cell>
          <cell r="R130" t="str">
            <v>Reducción anual</v>
          </cell>
          <cell r="S130">
            <v>6352</v>
          </cell>
          <cell r="T130">
            <v>6288</v>
          </cell>
          <cell r="U130">
            <v>6194</v>
          </cell>
          <cell r="V130">
            <v>6045</v>
          </cell>
          <cell r="W130">
            <v>5844</v>
          </cell>
          <cell r="X130">
            <v>5844</v>
          </cell>
          <cell r="Y130">
            <v>1536</v>
          </cell>
          <cell r="Z130">
            <v>100</v>
          </cell>
          <cell r="AA130">
            <v>1536</v>
          </cell>
          <cell r="AB130">
            <v>40.945</v>
          </cell>
          <cell r="AC130">
            <v>42460.208333333299</v>
          </cell>
          <cell r="AD130">
            <v>42500.443618437501</v>
          </cell>
          <cell r="AE130" t="str">
            <v>De acuerdo con la información preliminar durante el mes de marzo de 2016 se registran 484 victimas fatales en hechos de tránsito. No obstante, el acumulado a marzo da cuenta de 1.536 fallecidos. Esta cifra preliminarmente representa una reducción del 6,6%</v>
          </cell>
          <cell r="AF130">
            <v>42460.208333333299</v>
          </cell>
          <cell r="AG130">
            <v>42500.4436180556</v>
          </cell>
          <cell r="AH130" t="str">
            <v>Yazmin Gaitán Rodríguez</v>
          </cell>
          <cell r="AI130" t="str">
            <v>ygaitan@mintransporte.gov.co</v>
          </cell>
          <cell r="AJ130">
            <v>15</v>
          </cell>
          <cell r="AK130">
            <v>42490.208333333299</v>
          </cell>
          <cell r="AL130">
            <v>2</v>
          </cell>
        </row>
        <row r="131">
          <cell r="A131">
            <v>4933</v>
          </cell>
          <cell r="B131" t="str">
            <v>Todos por un Nuevo País</v>
          </cell>
          <cell r="C131" t="str">
            <v>Competitividad e infraestructura estratégica</v>
          </cell>
          <cell r="D131" t="str">
            <v>Proveer la Infraestructura y servicios de logística y transporte para la integración territorial</v>
          </cell>
          <cell r="E131" t="str">
            <v>Transporte</v>
          </cell>
          <cell r="F131" t="str">
            <v>MINTRANSPORTE</v>
          </cell>
          <cell r="G131" t="str">
            <v>Formulación y seguimiento a la política de transporte</v>
          </cell>
          <cell r="H131">
            <v>4933</v>
          </cell>
          <cell r="I131" t="str">
            <v>Edad promedio de vehículos de transporte automotor de carga con peso bruto vehicular mayor a 10,5 toneladas</v>
          </cell>
          <cell r="J131" t="str">
            <v>Resultado</v>
          </cell>
          <cell r="K131" t="str">
            <v>Sectorial</v>
          </cell>
          <cell r="L131" t="str">
            <v>SI</v>
          </cell>
          <cell r="M131" t="str">
            <v>NO</v>
          </cell>
          <cell r="N131" t="str">
            <v>NO</v>
          </cell>
          <cell r="O131" t="str">
            <v>SI</v>
          </cell>
          <cell r="P131" t="str">
            <v>Edad Promedio</v>
          </cell>
          <cell r="Q131" t="str">
            <v>Mensual</v>
          </cell>
          <cell r="R131" t="str">
            <v>Reducción</v>
          </cell>
          <cell r="S131">
            <v>19</v>
          </cell>
          <cell r="T131">
            <v>18</v>
          </cell>
          <cell r="U131">
            <v>17</v>
          </cell>
          <cell r="V131">
            <v>16</v>
          </cell>
          <cell r="W131">
            <v>15</v>
          </cell>
          <cell r="X131">
            <v>15</v>
          </cell>
          <cell r="Y131">
            <v>0</v>
          </cell>
          <cell r="Z131">
            <v>0</v>
          </cell>
          <cell r="AA131">
            <v>0</v>
          </cell>
          <cell r="AB131">
            <v>0</v>
          </cell>
          <cell r="AC131">
            <v>0</v>
          </cell>
          <cell r="AD131">
            <v>0</v>
          </cell>
          <cell r="AE131">
            <v>0</v>
          </cell>
          <cell r="AF131">
            <v>0</v>
          </cell>
          <cell r="AG131">
            <v>0</v>
          </cell>
          <cell r="AH131" t="str">
            <v>Betty Esperanza Herrera García</v>
          </cell>
          <cell r="AI131" t="str">
            <v>bherrera@mintransporte.gov.co</v>
          </cell>
          <cell r="AJ131">
            <v>30</v>
          </cell>
          <cell r="AK131">
            <v>0</v>
          </cell>
          <cell r="AL131">
            <v>0</v>
          </cell>
        </row>
        <row r="132">
          <cell r="A132">
            <v>4934</v>
          </cell>
          <cell r="B132" t="str">
            <v>Todos por un Nuevo País</v>
          </cell>
          <cell r="C132" t="str">
            <v>Competitividad e infraestructura estratégica</v>
          </cell>
          <cell r="D132" t="str">
            <v>Proveer la Infraestructura y servicios de logística y transporte para la integración territorial</v>
          </cell>
          <cell r="E132" t="str">
            <v>Transporte</v>
          </cell>
          <cell r="F132" t="str">
            <v>MINTRANSPORTE</v>
          </cell>
          <cell r="G132" t="str">
            <v>Formulación y seguimiento a la política de transporte</v>
          </cell>
          <cell r="H132">
            <v>4934</v>
          </cell>
          <cell r="I132" t="str">
            <v>Vehículos Desintegrados con Peso Bruto Vehicular mayor a 10,5 Toneladas</v>
          </cell>
          <cell r="J132" t="str">
            <v>Producto</v>
          </cell>
          <cell r="K132" t="str">
            <v>Sectorial</v>
          </cell>
          <cell r="L132" t="str">
            <v>SI</v>
          </cell>
          <cell r="M132" t="str">
            <v>NO</v>
          </cell>
          <cell r="N132" t="str">
            <v>NO</v>
          </cell>
          <cell r="O132" t="str">
            <v>SI</v>
          </cell>
          <cell r="P132" t="str">
            <v>Vehículos desintegrados</v>
          </cell>
          <cell r="Q132" t="str">
            <v>Mensual</v>
          </cell>
          <cell r="R132" t="str">
            <v>Capacidad</v>
          </cell>
          <cell r="S132">
            <v>8000</v>
          </cell>
          <cell r="T132">
            <v>11500</v>
          </cell>
          <cell r="U132">
            <v>15000</v>
          </cell>
          <cell r="V132">
            <v>18500</v>
          </cell>
          <cell r="W132">
            <v>22000</v>
          </cell>
          <cell r="X132">
            <v>22000</v>
          </cell>
          <cell r="Y132">
            <v>12448</v>
          </cell>
          <cell r="Z132">
            <v>63.54</v>
          </cell>
          <cell r="AA132">
            <v>12448</v>
          </cell>
          <cell r="AB132">
            <v>31.77</v>
          </cell>
          <cell r="AC132">
            <v>42460.208333333299</v>
          </cell>
          <cell r="AD132">
            <v>42471.519403622697</v>
          </cell>
          <cell r="AE132" t="str">
            <v>La cantidad de vehículos desintegrados con PBV mayor a 10,5 Ton a Marzo 30 de 2016 fue de 286 vehículos sumada esta cifra al acumulado de cierre del año 2015, resulta un total acumulado de 12.448 vehículos desintegrados en el marco del programa.</v>
          </cell>
          <cell r="AF132">
            <v>42460.208333333299</v>
          </cell>
          <cell r="AG132">
            <v>42471.5194035069</v>
          </cell>
          <cell r="AH132" t="str">
            <v>Betty Esperanza Herrera García</v>
          </cell>
          <cell r="AI132" t="str">
            <v>bherrera@mintransporte.gov.co</v>
          </cell>
          <cell r="AJ132">
            <v>5</v>
          </cell>
          <cell r="AK132">
            <v>42490.208333333299</v>
          </cell>
          <cell r="AL132">
            <v>12</v>
          </cell>
        </row>
        <row r="133">
          <cell r="A133">
            <v>4935</v>
          </cell>
          <cell r="B133" t="str">
            <v>Todos por un Nuevo País</v>
          </cell>
          <cell r="C133" t="str">
            <v>Competitividad e infraestructura estratégica</v>
          </cell>
          <cell r="D133" t="str">
            <v>Proveer la Infraestructura y servicios de logística y transporte para la integración territorial</v>
          </cell>
          <cell r="E133" t="str">
            <v>Transporte</v>
          </cell>
          <cell r="F133" t="str">
            <v>MINTRANSPORTE</v>
          </cell>
          <cell r="G133" t="str">
            <v>Formulación y seguimiento a la política de transporte</v>
          </cell>
          <cell r="H133">
            <v>4935</v>
          </cell>
          <cell r="I133" t="str">
            <v>Reportes en el Registro Nacional de Despachos de Carga (RNDC)</v>
          </cell>
          <cell r="J133" t="str">
            <v>Producto</v>
          </cell>
          <cell r="K133" t="str">
            <v>Sectorial</v>
          </cell>
          <cell r="L133" t="str">
            <v>SI</v>
          </cell>
          <cell r="M133" t="str">
            <v>NO</v>
          </cell>
          <cell r="N133" t="str">
            <v>NO</v>
          </cell>
          <cell r="O133" t="str">
            <v>SI</v>
          </cell>
          <cell r="P133" t="str">
            <v>Registros</v>
          </cell>
          <cell r="Q133" t="str">
            <v>Mensual</v>
          </cell>
          <cell r="R133" t="str">
            <v>Flujo</v>
          </cell>
          <cell r="S133">
            <v>4000000</v>
          </cell>
          <cell r="T133">
            <v>5000000</v>
          </cell>
          <cell r="U133">
            <v>6000000</v>
          </cell>
          <cell r="V133">
            <v>7000000</v>
          </cell>
          <cell r="W133">
            <v>8000000</v>
          </cell>
          <cell r="X133">
            <v>8000000</v>
          </cell>
          <cell r="Y133">
            <v>1831118</v>
          </cell>
          <cell r="Z133">
            <v>30.52</v>
          </cell>
          <cell r="AA133">
            <v>6657535</v>
          </cell>
          <cell r="AB133">
            <v>83.22</v>
          </cell>
          <cell r="AC133">
            <v>42460.208333333299</v>
          </cell>
          <cell r="AD133">
            <v>42465.503816550903</v>
          </cell>
          <cell r="AE133" t="str">
            <v>Este reporte corresponde al número de manifiestos de carga registrados en el Registro Nacional de Despachos de Carga - RNDC entre el 1 de Abril de 2016 al 30 de Abril de 2016. De los 647515 manifiestos recibidos 86,702 corresponden a manifiestos de empres</v>
          </cell>
          <cell r="AF133">
            <v>42490.208333333299</v>
          </cell>
          <cell r="AG133">
            <v>42494.413219247697</v>
          </cell>
          <cell r="AH133" t="str">
            <v>Lucas Rodríguez Gómez</v>
          </cell>
          <cell r="AI133" t="str">
            <v>lucas.rodriguez@mintransporte.gov.co</v>
          </cell>
          <cell r="AJ133">
            <v>2</v>
          </cell>
          <cell r="AK133">
            <v>42490.208333333299</v>
          </cell>
          <cell r="AL133">
            <v>15</v>
          </cell>
        </row>
        <row r="134">
          <cell r="A134">
            <v>4937</v>
          </cell>
          <cell r="B134" t="str">
            <v>Todos por un Nuevo País</v>
          </cell>
          <cell r="C134" t="str">
            <v>Competitividad e infraestructura estratégica</v>
          </cell>
          <cell r="D134" t="str">
            <v>Proveer la Infraestructura y servicios de logística y transporte para la integración territorial</v>
          </cell>
          <cell r="E134" t="str">
            <v>Transporte</v>
          </cell>
          <cell r="F134" t="str">
            <v>MINTRANSPORTE</v>
          </cell>
          <cell r="G134" t="str">
            <v>Formulación y seguimiento a la política de transporte</v>
          </cell>
          <cell r="H134">
            <v>4937</v>
          </cell>
          <cell r="I134" t="str">
            <v>Transporte de carga por los modos férreo, fluvial y aéreo ( sin carbón) (Mills de Ton/ANUAL)</v>
          </cell>
          <cell r="J134" t="str">
            <v>Resultado</v>
          </cell>
          <cell r="K134" t="str">
            <v>Sectorial</v>
          </cell>
          <cell r="L134" t="str">
            <v>SI</v>
          </cell>
          <cell r="M134" t="str">
            <v>NO</v>
          </cell>
          <cell r="N134" t="str">
            <v>NO</v>
          </cell>
          <cell r="O134" t="str">
            <v>SI</v>
          </cell>
          <cell r="P134" t="str">
            <v>Toneladas</v>
          </cell>
          <cell r="Q134" t="str">
            <v>Mensual</v>
          </cell>
          <cell r="R134" t="str">
            <v>Flujo</v>
          </cell>
          <cell r="S134">
            <v>2.2000000000000002</v>
          </cell>
          <cell r="T134">
            <v>1.6</v>
          </cell>
          <cell r="U134">
            <v>1.7</v>
          </cell>
          <cell r="V134">
            <v>1.8</v>
          </cell>
          <cell r="W134">
            <v>2.8</v>
          </cell>
          <cell r="X134">
            <v>2.8</v>
          </cell>
          <cell r="Y134">
            <v>0</v>
          </cell>
          <cell r="Z134">
            <v>0</v>
          </cell>
          <cell r="AA134">
            <v>0</v>
          </cell>
          <cell r="AB134">
            <v>0</v>
          </cell>
          <cell r="AC134">
            <v>0</v>
          </cell>
          <cell r="AD134">
            <v>0</v>
          </cell>
          <cell r="AE134">
            <v>0</v>
          </cell>
          <cell r="AF134">
            <v>0</v>
          </cell>
          <cell r="AG134">
            <v>0</v>
          </cell>
          <cell r="AH134" t="str">
            <v>Enrique José  Nates Guerra</v>
          </cell>
          <cell r="AI134" t="str">
            <v>enates@mintransporte.gov.co</v>
          </cell>
          <cell r="AJ134">
            <v>30</v>
          </cell>
          <cell r="AK134">
            <v>0</v>
          </cell>
          <cell r="AL134">
            <v>0</v>
          </cell>
        </row>
        <row r="135">
          <cell r="A135">
            <v>4936</v>
          </cell>
          <cell r="B135" t="str">
            <v>Todos por un Nuevo País</v>
          </cell>
          <cell r="C135" t="str">
            <v>Competitividad e infraestructura estratégica</v>
          </cell>
          <cell r="D135" t="str">
            <v>Proveer la Infraestructura y servicios de logística y transporte para la integración territorial</v>
          </cell>
          <cell r="E135" t="str">
            <v>Transporte</v>
          </cell>
          <cell r="F135" t="str">
            <v>MINTRANSPORTE</v>
          </cell>
          <cell r="G135" t="str">
            <v>Infraestructura de transporte carretero</v>
          </cell>
          <cell r="H135">
            <v>4936</v>
          </cell>
          <cell r="I135" t="str">
            <v>Porcentaje de red vial nacional primaria en buen estado</v>
          </cell>
          <cell r="J135" t="str">
            <v>Producto</v>
          </cell>
          <cell r="K135" t="str">
            <v>Sectorial</v>
          </cell>
          <cell r="L135" t="str">
            <v>SI</v>
          </cell>
          <cell r="M135" t="str">
            <v>NO</v>
          </cell>
          <cell r="N135" t="str">
            <v>NO</v>
          </cell>
          <cell r="O135" t="str">
            <v>SI</v>
          </cell>
          <cell r="P135" t="str">
            <v>Porcentaje</v>
          </cell>
          <cell r="Q135" t="str">
            <v>Mensual</v>
          </cell>
          <cell r="R135" t="str">
            <v>Capacidad</v>
          </cell>
          <cell r="S135">
            <v>49</v>
          </cell>
          <cell r="T135">
            <v>52</v>
          </cell>
          <cell r="U135">
            <v>55</v>
          </cell>
          <cell r="V135">
            <v>57</v>
          </cell>
          <cell r="W135">
            <v>60</v>
          </cell>
          <cell r="X135">
            <v>60</v>
          </cell>
          <cell r="Y135">
            <v>54.18</v>
          </cell>
          <cell r="Z135">
            <v>86.332999999999998</v>
          </cell>
          <cell r="AA135">
            <v>54.18</v>
          </cell>
          <cell r="AB135">
            <v>47.091000000000001</v>
          </cell>
          <cell r="AC135">
            <v>42460.208333333299</v>
          </cell>
          <cell r="AD135">
            <v>42501.423658449101</v>
          </cell>
          <cell r="AE135" t="str">
            <v xml:space="preserve">Se ha avanzado el 14,65% de la meta del año. De Enero a Marzo, se han construido 31,16 Km de doble calzada y 0 km en Calzada sencilla en la red concesionada. En la red no concesionada, se rehabilitaron y se hizo mantenimiento a 23,22 Km y se construyeron </v>
          </cell>
          <cell r="AF135">
            <v>42460.208333333299</v>
          </cell>
          <cell r="AG135">
            <v>42501.423658333297</v>
          </cell>
          <cell r="AH135" t="str">
            <v>Carlos Alberto Sarabia Mancini</v>
          </cell>
          <cell r="AI135" t="str">
            <v>csarabia@mintransporte.gov.co</v>
          </cell>
          <cell r="AJ135">
            <v>30</v>
          </cell>
          <cell r="AK135">
            <v>42490.208333333299</v>
          </cell>
          <cell r="AL135">
            <v>-13</v>
          </cell>
        </row>
        <row r="136">
          <cell r="A136">
            <v>5254</v>
          </cell>
          <cell r="B136" t="str">
            <v>Todos por un Nuevo País</v>
          </cell>
          <cell r="C136" t="str">
            <v>Competitividad e infraestructura estratégica</v>
          </cell>
          <cell r="D136" t="str">
            <v>Proveer la Infraestructura y servicios de logística y transporte para la integración territorial</v>
          </cell>
          <cell r="E136" t="str">
            <v>Transporte</v>
          </cell>
          <cell r="F136" t="str">
            <v>MINTRANSPORTE</v>
          </cell>
          <cell r="G136" t="str">
            <v>Infraestructura de transporte carretero</v>
          </cell>
          <cell r="H136">
            <v>5254</v>
          </cell>
          <cell r="I136" t="str">
            <v>Kilómetros de nuevas calzadas construidas</v>
          </cell>
          <cell r="J136" t="str">
            <v>Producto</v>
          </cell>
          <cell r="K136" t="str">
            <v>Sectorial</v>
          </cell>
          <cell r="L136" t="str">
            <v>NO</v>
          </cell>
          <cell r="M136" t="str">
            <v>NO</v>
          </cell>
          <cell r="N136" t="str">
            <v>NO</v>
          </cell>
          <cell r="O136" t="str">
            <v>SI</v>
          </cell>
          <cell r="P136" t="str">
            <v>Kilómetros</v>
          </cell>
          <cell r="Q136" t="str">
            <v>Mensual</v>
          </cell>
          <cell r="R136" t="str">
            <v>Capacidad</v>
          </cell>
          <cell r="S136">
            <v>1962</v>
          </cell>
          <cell r="T136">
            <v>2302</v>
          </cell>
          <cell r="U136">
            <v>2632</v>
          </cell>
          <cell r="V136">
            <v>2963</v>
          </cell>
          <cell r="W136">
            <v>3296</v>
          </cell>
          <cell r="X136">
            <v>3296</v>
          </cell>
          <cell r="Y136">
            <v>2266.46</v>
          </cell>
          <cell r="Z136">
            <v>45.44</v>
          </cell>
          <cell r="AA136">
            <v>2266.46</v>
          </cell>
          <cell r="AB136">
            <v>22.82</v>
          </cell>
          <cell r="AC136">
            <v>42460.208333333299</v>
          </cell>
          <cell r="AD136">
            <v>42500.444735879602</v>
          </cell>
          <cell r="AE136" t="str">
            <v>En marzo, se construyeron 7,70 km de doble calzada en la red no concesionada.No se construyeron calzadas sencillas en la red concesionada. En la red no concesionada, se construyeron 1,30 Km de segundas calzadas.</v>
          </cell>
          <cell r="AF136">
            <v>42460.208333333299</v>
          </cell>
          <cell r="AG136">
            <v>42500.444735729201</v>
          </cell>
          <cell r="AH136" t="str">
            <v>Carlos Alberto Sarabia Mancini</v>
          </cell>
          <cell r="AI136" t="str">
            <v>csarabia@mintransporte.gov.co</v>
          </cell>
          <cell r="AJ136">
            <v>30</v>
          </cell>
          <cell r="AK136">
            <v>42490.208333333299</v>
          </cell>
          <cell r="AL136">
            <v>-13</v>
          </cell>
        </row>
        <row r="137">
          <cell r="A137">
            <v>4931</v>
          </cell>
          <cell r="B137" t="str">
            <v>Todos por un Nuevo País</v>
          </cell>
          <cell r="C137" t="str">
            <v>Competitividad e infraestructura estratégica</v>
          </cell>
          <cell r="D137" t="str">
            <v>Proveer la Infraestructura y servicios de logística y transporte para la integración territorial</v>
          </cell>
          <cell r="E137" t="str">
            <v>Transporte</v>
          </cell>
          <cell r="F137" t="str">
            <v>MINTRANSPORTE</v>
          </cell>
          <cell r="G137" t="str">
            <v>Infraestructura de Transporte Urbano</v>
          </cell>
          <cell r="H137">
            <v>4931</v>
          </cell>
          <cell r="I137" t="str">
            <v>Municipios y/o departamentos apoyados en la implementación de Planes Locales de Seguridad Vial</v>
          </cell>
          <cell r="J137" t="str">
            <v>Producto</v>
          </cell>
          <cell r="K137" t="str">
            <v>Sectorial</v>
          </cell>
          <cell r="L137" t="str">
            <v>SI</v>
          </cell>
          <cell r="M137" t="str">
            <v>NO</v>
          </cell>
          <cell r="N137" t="str">
            <v>NO</v>
          </cell>
          <cell r="O137" t="str">
            <v>SI</v>
          </cell>
          <cell r="P137" t="str">
            <v>Número</v>
          </cell>
          <cell r="Q137" t="str">
            <v>Mensual</v>
          </cell>
          <cell r="R137" t="str">
            <v>Capacidad</v>
          </cell>
          <cell r="S137">
            <v>10</v>
          </cell>
          <cell r="T137">
            <v>19</v>
          </cell>
          <cell r="U137">
            <v>47</v>
          </cell>
          <cell r="V137">
            <v>78</v>
          </cell>
          <cell r="W137">
            <v>110</v>
          </cell>
          <cell r="X137">
            <v>110</v>
          </cell>
          <cell r="Y137">
            <v>19</v>
          </cell>
          <cell r="Z137">
            <v>24.324000000000002</v>
          </cell>
          <cell r="AA137">
            <v>19</v>
          </cell>
          <cell r="AB137">
            <v>9</v>
          </cell>
          <cell r="AC137">
            <v>42490.208333333299</v>
          </cell>
          <cell r="AD137">
            <v>42500.443267210598</v>
          </cell>
          <cell r="AE137" t="str">
            <v>Durante el mes de abril se realizaron acercamientos con el objetivo de sensibilizar sobre la importancia de contar con Plan Local de Seguridad Vial con las siguientes entidades territoriales: Arauca, Duitama, Floridablanca, Departamento de Huila, Leticia,</v>
          </cell>
          <cell r="AF137">
            <v>42490.208333333299</v>
          </cell>
          <cell r="AG137">
            <v>42500.443267048598</v>
          </cell>
          <cell r="AH137" t="str">
            <v>Yazmin Gaitán Rodríguez</v>
          </cell>
          <cell r="AI137" t="str">
            <v>ygaitan@mintransporte.gov.co</v>
          </cell>
          <cell r="AJ137">
            <v>0</v>
          </cell>
          <cell r="AK137">
            <v>42520.208333333299</v>
          </cell>
          <cell r="AL137">
            <v>-13</v>
          </cell>
        </row>
        <row r="138">
          <cell r="A138">
            <v>4938</v>
          </cell>
          <cell r="B138" t="str">
            <v>Todos por un Nuevo País</v>
          </cell>
          <cell r="C138" t="str">
            <v>Competitividad e infraestructura estratégica</v>
          </cell>
          <cell r="D138" t="str">
            <v>Proveer la Infraestructura y servicios de logística y transporte para la integración territorial</v>
          </cell>
          <cell r="E138" t="str">
            <v>Transporte</v>
          </cell>
          <cell r="F138" t="str">
            <v>MINTRANSPORTE</v>
          </cell>
          <cell r="G138" t="str">
            <v>Infraestructura de Transporte Urbano</v>
          </cell>
          <cell r="H138">
            <v>4938</v>
          </cell>
          <cell r="I138" t="str">
            <v>Porcentaje de viajes realizados asociados a movilidad activa cuantificada en 6 ciudades</v>
          </cell>
          <cell r="J138" t="str">
            <v>Resultado</v>
          </cell>
          <cell r="K138" t="str">
            <v>Sectorial</v>
          </cell>
          <cell r="L138" t="str">
            <v>SI</v>
          </cell>
          <cell r="M138" t="str">
            <v>NO</v>
          </cell>
          <cell r="N138" t="str">
            <v>NO</v>
          </cell>
          <cell r="O138" t="str">
            <v>SI</v>
          </cell>
          <cell r="P138" t="str">
            <v>Porcentaje</v>
          </cell>
          <cell r="Q138" t="str">
            <v>Mensual</v>
          </cell>
          <cell r="R138" t="str">
            <v>Capacidad</v>
          </cell>
          <cell r="S138">
            <v>27</v>
          </cell>
          <cell r="T138">
            <v>30</v>
          </cell>
          <cell r="U138">
            <v>33</v>
          </cell>
          <cell r="V138">
            <v>36</v>
          </cell>
          <cell r="W138">
            <v>40</v>
          </cell>
          <cell r="X138">
            <v>40</v>
          </cell>
          <cell r="Y138">
            <v>0</v>
          </cell>
          <cell r="Z138">
            <v>0</v>
          </cell>
          <cell r="AA138">
            <v>0</v>
          </cell>
          <cell r="AB138">
            <v>0</v>
          </cell>
          <cell r="AC138">
            <v>0</v>
          </cell>
          <cell r="AD138">
            <v>0</v>
          </cell>
          <cell r="AE138" t="str">
            <v>El indicador ha sido medido en las 6 ciudades con SITM (Bogotá, Cali, Medellín, Pereira, Bucaramanga,Barranquilla,). Se presenta una ligera disminución del indicador propia del periodo de estacionalidad-</v>
          </cell>
          <cell r="AF138">
            <v>42400.208333333299</v>
          </cell>
          <cell r="AG138">
            <v>42494.425674340302</v>
          </cell>
          <cell r="AH138" t="str">
            <v>Walid David Jalil Nasser</v>
          </cell>
          <cell r="AI138" t="str">
            <v>wdavid@mintransporte.gov.co</v>
          </cell>
          <cell r="AJ138">
            <v>30</v>
          </cell>
          <cell r="AK138">
            <v>0</v>
          </cell>
          <cell r="AL138">
            <v>0</v>
          </cell>
        </row>
        <row r="139">
          <cell r="A139">
            <v>4939</v>
          </cell>
          <cell r="B139" t="str">
            <v>Todos por un Nuevo País</v>
          </cell>
          <cell r="C139" t="str">
            <v>Competitividad e infraestructura estratégica</v>
          </cell>
          <cell r="D139" t="str">
            <v>Proveer la Infraestructura y servicios de logística y transporte para la integración territorial</v>
          </cell>
          <cell r="E139" t="str">
            <v>Transporte</v>
          </cell>
          <cell r="F139" t="str">
            <v>MINTRANSPORTE</v>
          </cell>
          <cell r="G139" t="str">
            <v>Infraestructura de Transporte Urbano</v>
          </cell>
          <cell r="H139">
            <v>4939</v>
          </cell>
          <cell r="I139" t="str">
            <v>Kilómetros de Infraestructura vial intervenida para sistemas de transporte urbano.</v>
          </cell>
          <cell r="J139" t="str">
            <v>Producto</v>
          </cell>
          <cell r="K139" t="str">
            <v>Sectorial</v>
          </cell>
          <cell r="L139" t="str">
            <v>SI</v>
          </cell>
          <cell r="M139" t="str">
            <v>NO</v>
          </cell>
          <cell r="N139" t="str">
            <v>NO</v>
          </cell>
          <cell r="O139" t="str">
            <v>SI</v>
          </cell>
          <cell r="P139" t="str">
            <v>Porcentaje</v>
          </cell>
          <cell r="Q139" t="str">
            <v>Mensual</v>
          </cell>
          <cell r="R139" t="str">
            <v>Capacidad</v>
          </cell>
          <cell r="S139">
            <v>854</v>
          </cell>
          <cell r="T139">
            <v>867</v>
          </cell>
          <cell r="U139">
            <v>880</v>
          </cell>
          <cell r="V139">
            <v>893</v>
          </cell>
          <cell r="W139">
            <v>908</v>
          </cell>
          <cell r="X139">
            <v>908</v>
          </cell>
          <cell r="Y139">
            <v>0</v>
          </cell>
          <cell r="Z139">
            <v>0</v>
          </cell>
          <cell r="AA139">
            <v>0</v>
          </cell>
          <cell r="AB139">
            <v>0</v>
          </cell>
          <cell r="AC139">
            <v>0</v>
          </cell>
          <cell r="AD139">
            <v>0</v>
          </cell>
          <cell r="AE139" t="str">
            <v xml:space="preserve">Los avances se presentan en las ciudades de Barranquilla (0,35), Santa Marta (0,28), Valledupar (0,14), Sincelejo (0,16). Monteria (0,11), Pereira (0,06), Armenia (0,08), Neiva (0,11), Cali (0,07), Pasto (0,02) y Popayán (0,08) </v>
          </cell>
          <cell r="AF139">
            <v>42400.208333333299</v>
          </cell>
          <cell r="AG139">
            <v>42494.391194444397</v>
          </cell>
          <cell r="AH139" t="str">
            <v>Walid David Jalil Nasser</v>
          </cell>
          <cell r="AI139" t="str">
            <v>wdavid@mintransporte.gov.co</v>
          </cell>
          <cell r="AJ139">
            <v>30</v>
          </cell>
          <cell r="AK139">
            <v>0</v>
          </cell>
          <cell r="AL139">
            <v>0</v>
          </cell>
        </row>
        <row r="140">
          <cell r="A140">
            <v>4940</v>
          </cell>
          <cell r="B140" t="str">
            <v>Todos por un Nuevo País</v>
          </cell>
          <cell r="C140" t="str">
            <v>Competitividad e infraestructura estratégica</v>
          </cell>
          <cell r="D140" t="str">
            <v>Proveer la Infraestructura y servicios de logística y transporte para la integración territorial</v>
          </cell>
          <cell r="E140" t="str">
            <v>Transporte</v>
          </cell>
          <cell r="F140" t="str">
            <v>MINTRANSPORTE</v>
          </cell>
          <cell r="G140" t="str">
            <v>Infraestructura de Transporte Urbano</v>
          </cell>
          <cell r="H140">
            <v>4940</v>
          </cell>
          <cell r="I140" t="str">
            <v>Espacios de Infraestructura dedicada a la intermodalidad.</v>
          </cell>
          <cell r="J140" t="str">
            <v>Producto</v>
          </cell>
          <cell r="K140" t="str">
            <v>Sectorial</v>
          </cell>
          <cell r="L140" t="str">
            <v>SI</v>
          </cell>
          <cell r="M140" t="str">
            <v>NO</v>
          </cell>
          <cell r="N140" t="str">
            <v>NO</v>
          </cell>
          <cell r="O140" t="str">
            <v>SI</v>
          </cell>
          <cell r="P140" t="str">
            <v>Número</v>
          </cell>
          <cell r="Q140" t="str">
            <v>Mensual</v>
          </cell>
          <cell r="R140" t="str">
            <v>Capacidad</v>
          </cell>
          <cell r="S140">
            <v>31</v>
          </cell>
          <cell r="T140">
            <v>35</v>
          </cell>
          <cell r="U140">
            <v>36</v>
          </cell>
          <cell r="V140">
            <v>40</v>
          </cell>
          <cell r="W140">
            <v>44</v>
          </cell>
          <cell r="X140">
            <v>44</v>
          </cell>
          <cell r="Y140">
            <v>35</v>
          </cell>
          <cell r="Z140">
            <v>80</v>
          </cell>
          <cell r="AA140">
            <v>35</v>
          </cell>
          <cell r="AB140">
            <v>30.77</v>
          </cell>
          <cell r="AC140">
            <v>42400.208333333299</v>
          </cell>
          <cell r="AD140">
            <v>42439.638452314801</v>
          </cell>
          <cell r="AE140" t="str">
            <v>En la ciudad de Cartagena se continúa el avance en las obras del portal El Gallo (Avance aproximado del 40%, infraestructura imprescindible por almacenar la flota y servicio del patio portal, el cual incluye obras complementarias, contara con la plataform</v>
          </cell>
          <cell r="AF140">
            <v>42400.208333333299</v>
          </cell>
          <cell r="AG140">
            <v>42439.638452164298</v>
          </cell>
          <cell r="AH140" t="str">
            <v>Walid David Jalil Nasser</v>
          </cell>
          <cell r="AI140" t="str">
            <v>wdavid@mintransporte.gov.co</v>
          </cell>
          <cell r="AJ140">
            <v>30</v>
          </cell>
          <cell r="AK140">
            <v>42429.208333333299</v>
          </cell>
          <cell r="AL140">
            <v>47</v>
          </cell>
        </row>
        <row r="141">
          <cell r="A141">
            <v>5179</v>
          </cell>
          <cell r="B141" t="str">
            <v>Todos por un Nuevo País</v>
          </cell>
          <cell r="C141" t="str">
            <v>Competitividad e infraestructura estratégica</v>
          </cell>
          <cell r="D141" t="str">
            <v>Proveer la Infraestructura y servicios de logística y transporte para la integración territorial</v>
          </cell>
          <cell r="E141" t="str">
            <v>Transporte</v>
          </cell>
          <cell r="F141" t="str">
            <v>Superpuertos</v>
          </cell>
          <cell r="G141" t="str">
            <v>Formulación y seguimiento a la política de transporte</v>
          </cell>
          <cell r="H141">
            <v>5179</v>
          </cell>
          <cell r="I141" t="str">
            <v>Toneladas anuales de carga de comercio exterior transportada en puertos (millones)</v>
          </cell>
          <cell r="J141" t="str">
            <v>Resultado</v>
          </cell>
          <cell r="K141" t="str">
            <v>Sectorial</v>
          </cell>
          <cell r="L141" t="str">
            <v>NO</v>
          </cell>
          <cell r="M141" t="str">
            <v>NO</v>
          </cell>
          <cell r="N141" t="str">
            <v>NO</v>
          </cell>
          <cell r="O141" t="str">
            <v>SI</v>
          </cell>
          <cell r="P141" t="str">
            <v>Toneladas</v>
          </cell>
          <cell r="Q141" t="str">
            <v>Mensual</v>
          </cell>
          <cell r="R141" t="str">
            <v>Flujo</v>
          </cell>
          <cell r="S141">
            <v>168</v>
          </cell>
          <cell r="T141">
            <v>178</v>
          </cell>
          <cell r="U141">
            <v>186</v>
          </cell>
          <cell r="V141">
            <v>194</v>
          </cell>
          <cell r="W141">
            <v>203</v>
          </cell>
          <cell r="X141">
            <v>203</v>
          </cell>
          <cell r="Y141">
            <v>14.25</v>
          </cell>
          <cell r="Z141">
            <v>7.66</v>
          </cell>
          <cell r="AA141">
            <v>172.4</v>
          </cell>
          <cell r="AB141">
            <v>84.93</v>
          </cell>
          <cell r="AC141">
            <v>42400.208333333299</v>
          </cell>
          <cell r="AD141">
            <v>42439.399789699099</v>
          </cell>
          <cell r="AE141" t="str">
            <v>En el primer mes de Enero se movilizaron 14.25 millones de toneladas de comercio exterior en los puertos colombianos; el 79% corresponde a exportaciones con mas de 11.21 millones y el 21% a importaciones con 3.03 millones de toneladas movilizadas.</v>
          </cell>
          <cell r="AF141">
            <v>42400.208333333299</v>
          </cell>
          <cell r="AG141">
            <v>42439.399789583302</v>
          </cell>
          <cell r="AH141" t="str">
            <v>Mercy Carina Martínez Bocanegra</v>
          </cell>
          <cell r="AI141" t="str">
            <v>carinamartinez@supertransporte.gov.co</v>
          </cell>
          <cell r="AJ141">
            <v>15</v>
          </cell>
          <cell r="AK141">
            <v>42429.208333333299</v>
          </cell>
          <cell r="AL141">
            <v>62</v>
          </cell>
        </row>
        <row r="142">
          <cell r="A142">
            <v>4956</v>
          </cell>
          <cell r="B142" t="str">
            <v>Todos por un Nuevo País</v>
          </cell>
          <cell r="C142" t="str">
            <v>Competitividad e infraestructura estratégica</v>
          </cell>
          <cell r="D142" t="str">
            <v>Consolidar el desarrollo minero-energético para la equidad regional</v>
          </cell>
          <cell r="E142" t="str">
            <v>Minas y Energía</v>
          </cell>
          <cell r="F142" t="str">
            <v>Agencia Nacional de Minería</v>
          </cell>
          <cell r="G142" t="str">
            <v>Consolidación del sector minero como impulsor del desarrollo sostenible</v>
          </cell>
          <cell r="H142">
            <v>4956</v>
          </cell>
          <cell r="I142" t="str">
            <v>Visitas de Seguimiento y control a unidades de producción minera en proceso de formalización en  títulos mineros</v>
          </cell>
          <cell r="J142" t="str">
            <v>Producto</v>
          </cell>
          <cell r="K142" t="str">
            <v>Sectorial</v>
          </cell>
          <cell r="L142" t="str">
            <v>SI</v>
          </cell>
          <cell r="M142" t="str">
            <v>SI</v>
          </cell>
          <cell r="N142" t="str">
            <v>NO</v>
          </cell>
          <cell r="O142" t="str">
            <v>SI</v>
          </cell>
          <cell r="P142" t="str">
            <v>Visitas</v>
          </cell>
          <cell r="Q142" t="str">
            <v>Trimestral</v>
          </cell>
          <cell r="R142" t="str">
            <v>Acumulado</v>
          </cell>
          <cell r="S142">
            <v>0</v>
          </cell>
          <cell r="T142">
            <v>3560</v>
          </cell>
          <cell r="U142">
            <v>3560</v>
          </cell>
          <cell r="V142">
            <v>3560</v>
          </cell>
          <cell r="W142">
            <v>3560</v>
          </cell>
          <cell r="X142">
            <v>14240</v>
          </cell>
          <cell r="Y142">
            <v>56</v>
          </cell>
          <cell r="Z142">
            <v>1.57</v>
          </cell>
          <cell r="AA142">
            <v>5373</v>
          </cell>
          <cell r="AB142">
            <v>37.729999999999997</v>
          </cell>
          <cell r="AC142">
            <v>42460.208333333299</v>
          </cell>
          <cell r="AD142">
            <v>42471.695566053197</v>
          </cell>
          <cell r="AE142" t="str">
            <v xml:space="preserve">Se solicitó a la dirección de Formalización Minera del Ministerio de Minas y Energia un reporte actualizado de los títulos mineros con unidades de produccíón en proceso de formalización, para incluir estos titulos en las programaciónes de inspecciones de </v>
          </cell>
          <cell r="AF142">
            <v>42490.208333333299</v>
          </cell>
          <cell r="AG142">
            <v>42496.792458136602</v>
          </cell>
          <cell r="AH142" t="str">
            <v>Fernando Alberto Cardona Vargas</v>
          </cell>
          <cell r="AI142" t="str">
            <v>fernando.cardona@anm.gov.co</v>
          </cell>
          <cell r="AJ142">
            <v>0</v>
          </cell>
          <cell r="AK142">
            <v>42551.208333333299</v>
          </cell>
          <cell r="AL142">
            <v>0</v>
          </cell>
        </row>
        <row r="143">
          <cell r="A143">
            <v>4957</v>
          </cell>
          <cell r="B143" t="str">
            <v>Todos por un Nuevo País</v>
          </cell>
          <cell r="C143" t="str">
            <v>Competitividad e infraestructura estratégica</v>
          </cell>
          <cell r="D143" t="str">
            <v>Consolidar el desarrollo minero-energético para la equidad regional</v>
          </cell>
          <cell r="E143" t="str">
            <v>Minas y Energía</v>
          </cell>
          <cell r="F143" t="str">
            <v>Agencia Nacional de Minería</v>
          </cell>
          <cell r="G143" t="str">
            <v>Consolidación del sector minero como impulsor del desarrollo sostenible</v>
          </cell>
          <cell r="H143">
            <v>4957</v>
          </cell>
          <cell r="I143" t="str">
            <v>Producción anual de carbón (millones de toneladas)</v>
          </cell>
          <cell r="J143" t="str">
            <v>Resultado</v>
          </cell>
          <cell r="K143" t="str">
            <v>Sectorial</v>
          </cell>
          <cell r="L143" t="str">
            <v>SI</v>
          </cell>
          <cell r="M143" t="str">
            <v>SI</v>
          </cell>
          <cell r="N143" t="str">
            <v>NO</v>
          </cell>
          <cell r="O143" t="str">
            <v>SI</v>
          </cell>
          <cell r="P143" t="str">
            <v>Toneladas</v>
          </cell>
          <cell r="Q143" t="str">
            <v>Trimestral</v>
          </cell>
          <cell r="R143" t="str">
            <v>Flujo</v>
          </cell>
          <cell r="S143">
            <v>88.56</v>
          </cell>
          <cell r="T143">
            <v>97.85</v>
          </cell>
          <cell r="U143">
            <v>101.7</v>
          </cell>
          <cell r="V143">
            <v>96.01</v>
          </cell>
          <cell r="W143">
            <v>102.5</v>
          </cell>
          <cell r="X143">
            <v>102.5</v>
          </cell>
          <cell r="Y143">
            <v>0</v>
          </cell>
          <cell r="Z143">
            <v>0</v>
          </cell>
          <cell r="AA143">
            <v>0</v>
          </cell>
          <cell r="AB143">
            <v>0</v>
          </cell>
          <cell r="AC143">
            <v>0</v>
          </cell>
          <cell r="AD143">
            <v>0</v>
          </cell>
          <cell r="AE143" t="str">
            <v>El Grupo de Regalías y Contraprestaciones Económicas de la Vicepresidencia de Seguimiento y Control ha venido trabajando en la implementación de la captura de información a la Producción de minerales en el Sistema Administrativo y Financiero- WEB SAFI- pa</v>
          </cell>
          <cell r="AF143">
            <v>42490.208333333299</v>
          </cell>
          <cell r="AG143">
            <v>42496.788137384297</v>
          </cell>
          <cell r="AH143" t="str">
            <v>Javier Octavio García Granados</v>
          </cell>
          <cell r="AI143" t="str">
            <v>javier.garciag@anm.gov.co</v>
          </cell>
          <cell r="AJ143">
            <v>60</v>
          </cell>
          <cell r="AK143">
            <v>0</v>
          </cell>
          <cell r="AL143">
            <v>0</v>
          </cell>
        </row>
        <row r="144">
          <cell r="A144">
            <v>5208</v>
          </cell>
          <cell r="B144" t="str">
            <v>Todos por un Nuevo País</v>
          </cell>
          <cell r="C144" t="str">
            <v>Competitividad e infraestructura estratégica</v>
          </cell>
          <cell r="D144" t="str">
            <v>Consolidar el desarrollo minero-energético para la equidad regional</v>
          </cell>
          <cell r="E144" t="str">
            <v>Minas y Energía</v>
          </cell>
          <cell r="F144" t="str">
            <v>Agencia Nacional de Minería</v>
          </cell>
          <cell r="G144" t="str">
            <v>Consolidación del sector minero como impulsor del desarrollo sostenible</v>
          </cell>
          <cell r="H144">
            <v>5208</v>
          </cell>
          <cell r="I144" t="str">
            <v>Indice de Fatalidad Minera</v>
          </cell>
          <cell r="J144" t="str">
            <v>Resultado</v>
          </cell>
          <cell r="K144" t="str">
            <v>Sectorial</v>
          </cell>
          <cell r="L144" t="str">
            <v>NO</v>
          </cell>
          <cell r="M144" t="str">
            <v>NO</v>
          </cell>
          <cell r="N144" t="str">
            <v>NO</v>
          </cell>
          <cell r="O144" t="str">
            <v>SI</v>
          </cell>
          <cell r="P144" t="str">
            <v>Índice</v>
          </cell>
          <cell r="Q144" t="str">
            <v>Trimestral</v>
          </cell>
          <cell r="R144" t="str">
            <v>Reducción</v>
          </cell>
          <cell r="S144">
            <v>2.66</v>
          </cell>
          <cell r="T144">
            <v>2</v>
          </cell>
          <cell r="U144">
            <v>1.6</v>
          </cell>
          <cell r="V144">
            <v>1.5</v>
          </cell>
          <cell r="W144">
            <v>1.5</v>
          </cell>
          <cell r="X144">
            <v>1.5</v>
          </cell>
          <cell r="Y144">
            <v>0</v>
          </cell>
          <cell r="Z144">
            <v>0</v>
          </cell>
          <cell r="AA144">
            <v>0</v>
          </cell>
          <cell r="AB144">
            <v>0</v>
          </cell>
          <cell r="AC144">
            <v>0</v>
          </cell>
          <cell r="AD144">
            <v>0</v>
          </cell>
          <cell r="AE144" t="str">
            <v xml:space="preserve">Aun no se tienen reporte de volumenes de producción, base sobre la cual se calcula el indicador. En el mes de abril de 2016 se reportaron cinco (5) emergencias en las cuales fallecieron siete (7) trabajadores. </v>
          </cell>
          <cell r="AF144">
            <v>42490.208333333299</v>
          </cell>
          <cell r="AG144">
            <v>42496.778620717603</v>
          </cell>
          <cell r="AH144" t="str">
            <v>Gloria Catalina Gheorghe</v>
          </cell>
          <cell r="AI144" t="str">
            <v>gloria.gheorghe@anm.gov.co</v>
          </cell>
          <cell r="AJ144">
            <v>60</v>
          </cell>
          <cell r="AK144">
            <v>0</v>
          </cell>
          <cell r="AL144">
            <v>0</v>
          </cell>
        </row>
        <row r="145">
          <cell r="A145">
            <v>5209</v>
          </cell>
          <cell r="B145" t="str">
            <v>Todos por un Nuevo País</v>
          </cell>
          <cell r="C145" t="str">
            <v>Competitividad e infraestructura estratégica</v>
          </cell>
          <cell r="D145" t="str">
            <v>Consolidar el desarrollo minero-energético para la equidad regional</v>
          </cell>
          <cell r="E145" t="str">
            <v>Minas y Energía</v>
          </cell>
          <cell r="F145" t="str">
            <v>Agencia Nacional de Minería</v>
          </cell>
          <cell r="G145" t="str">
            <v>Consolidación del sector minero como impulsor del desarrollo sostenible</v>
          </cell>
          <cell r="H145">
            <v>5209</v>
          </cell>
          <cell r="I145" t="str">
            <v>Porcentaje de Títulos Mineros Vigentes Fiscalizados</v>
          </cell>
          <cell r="J145" t="str">
            <v>Producto</v>
          </cell>
          <cell r="K145" t="str">
            <v>Sectorial</v>
          </cell>
          <cell r="L145" t="str">
            <v>NO</v>
          </cell>
          <cell r="M145" t="str">
            <v>SI</v>
          </cell>
          <cell r="N145" t="str">
            <v>NO</v>
          </cell>
          <cell r="O145" t="str">
            <v>SI</v>
          </cell>
          <cell r="P145" t="str">
            <v>Porcentaje</v>
          </cell>
          <cell r="Q145" t="str">
            <v>Trimestral</v>
          </cell>
          <cell r="R145" t="str">
            <v>Stock</v>
          </cell>
          <cell r="S145">
            <v>98</v>
          </cell>
          <cell r="T145">
            <v>100</v>
          </cell>
          <cell r="U145">
            <v>100</v>
          </cell>
          <cell r="V145">
            <v>100</v>
          </cell>
          <cell r="W145">
            <v>100</v>
          </cell>
          <cell r="X145">
            <v>100</v>
          </cell>
          <cell r="Y145">
            <v>13</v>
          </cell>
          <cell r="Z145">
            <v>13</v>
          </cell>
          <cell r="AA145">
            <v>13</v>
          </cell>
          <cell r="AB145">
            <v>13</v>
          </cell>
          <cell r="AC145">
            <v>42460.208333333299</v>
          </cell>
          <cell r="AD145">
            <v>42471.6677849884</v>
          </cell>
          <cell r="AE145" t="str">
            <v>La ANM viene ejecutando de manera eficiente la programación de visitas de fiscalización minera a los títulos mineros vigentes en competencia. La visita de fiscalización es el herramienta que faculta a la autoridad minera a verificar en campo la aplicación</v>
          </cell>
          <cell r="AF145">
            <v>42490.208333333299</v>
          </cell>
          <cell r="AG145">
            <v>42496.787207256901</v>
          </cell>
          <cell r="AH145" t="str">
            <v>Fernando Alberto Cardona Vargas</v>
          </cell>
          <cell r="AI145" t="str">
            <v>fernando.cardona@anm.gov.co</v>
          </cell>
          <cell r="AJ145">
            <v>30</v>
          </cell>
          <cell r="AK145">
            <v>42551.208333333299</v>
          </cell>
          <cell r="AL145">
            <v>-73</v>
          </cell>
        </row>
        <row r="146">
          <cell r="A146">
            <v>5210</v>
          </cell>
          <cell r="B146" t="str">
            <v>Todos por un Nuevo País</v>
          </cell>
          <cell r="C146" t="str">
            <v>Competitividad e infraestructura estratégica</v>
          </cell>
          <cell r="D146" t="str">
            <v>Consolidar el desarrollo minero-energético para la equidad regional</v>
          </cell>
          <cell r="E146" t="str">
            <v>Minas y Energía</v>
          </cell>
          <cell r="F146" t="str">
            <v>Agencia Nacional de Minería</v>
          </cell>
          <cell r="G146" t="str">
            <v>Consolidación del sector minero como impulsor del desarrollo sostenible</v>
          </cell>
          <cell r="H146">
            <v>5210</v>
          </cell>
          <cell r="I146" t="str">
            <v>Solicitudes por resolver por la ANM</v>
          </cell>
          <cell r="J146" t="str">
            <v>Producto</v>
          </cell>
          <cell r="K146" t="str">
            <v>Sectorial</v>
          </cell>
          <cell r="L146" t="str">
            <v>NO</v>
          </cell>
          <cell r="M146" t="str">
            <v>NO</v>
          </cell>
          <cell r="N146" t="str">
            <v>NO</v>
          </cell>
          <cell r="O146" t="str">
            <v>SI</v>
          </cell>
          <cell r="P146" t="str">
            <v>Solicitudes</v>
          </cell>
          <cell r="Q146" t="str">
            <v>Trimestral</v>
          </cell>
          <cell r="R146" t="str">
            <v>Reducción</v>
          </cell>
          <cell r="S146">
            <v>11043</v>
          </cell>
          <cell r="T146">
            <v>10717</v>
          </cell>
          <cell r="U146">
            <v>5694</v>
          </cell>
          <cell r="V146">
            <v>3068</v>
          </cell>
          <cell r="W146">
            <v>1500</v>
          </cell>
          <cell r="X146">
            <v>1500</v>
          </cell>
          <cell r="Y146">
            <v>10831</v>
          </cell>
          <cell r="Z146">
            <v>3.96</v>
          </cell>
          <cell r="AA146">
            <v>10831</v>
          </cell>
          <cell r="AB146">
            <v>2.2200000000000002</v>
          </cell>
          <cell r="AC146">
            <v>42460.208333333299</v>
          </cell>
          <cell r="AD146">
            <v>42495.3742557523</v>
          </cell>
          <cell r="AE146" t="str">
            <v>El stock con el que se termina el mes de marzo del año 2016 se toma del total de solicitudes mineras por resolver en el sistema Catastro Minero Colombiano. Esto corresponde a un total de 10.831 propuestas y solicitudes de contrato de concesión por resolve</v>
          </cell>
          <cell r="AF146">
            <v>42460.208333333299</v>
          </cell>
          <cell r="AG146">
            <v>42495.374255590301</v>
          </cell>
          <cell r="AH146" t="str">
            <v>Eduardo José Amaya Lacouture</v>
          </cell>
          <cell r="AI146" t="str">
            <v>eduardo.amaya@anm.gov.co</v>
          </cell>
          <cell r="AJ146">
            <v>0</v>
          </cell>
          <cell r="AK146">
            <v>42551.208333333299</v>
          </cell>
          <cell r="AL146">
            <v>-43</v>
          </cell>
        </row>
        <row r="147">
          <cell r="A147">
            <v>4960</v>
          </cell>
          <cell r="B147" t="str">
            <v>Todos por un Nuevo País</v>
          </cell>
          <cell r="C147" t="str">
            <v>Competitividad e infraestructura estratégica</v>
          </cell>
          <cell r="D147" t="str">
            <v>Consolidar el desarrollo minero-energético para la equidad regional</v>
          </cell>
          <cell r="E147" t="str">
            <v>Minas y Energía</v>
          </cell>
          <cell r="F147" t="str">
            <v>Agencia Nacional de Minería</v>
          </cell>
          <cell r="G147" t="str">
            <v>Consolidación del sector minero como impulsor del desarrollo sostenible</v>
          </cell>
          <cell r="H147">
            <v>4960</v>
          </cell>
          <cell r="I147" t="str">
            <v>Visitas de seguimiento y control a titulares mineros de oro que cuenten con planta de beneficio de oro</v>
          </cell>
          <cell r="J147" t="str">
            <v>Producto</v>
          </cell>
          <cell r="K147" t="str">
            <v>Sectorial</v>
          </cell>
          <cell r="L147" t="str">
            <v>SI</v>
          </cell>
          <cell r="M147" t="str">
            <v>NO</v>
          </cell>
          <cell r="N147" t="str">
            <v>NO</v>
          </cell>
          <cell r="O147" t="str">
            <v>SI</v>
          </cell>
          <cell r="P147" t="str">
            <v>Porcentaje</v>
          </cell>
          <cell r="Q147" t="str">
            <v>Trimestral</v>
          </cell>
          <cell r="R147" t="str">
            <v>Acumulado</v>
          </cell>
          <cell r="S147">
            <v>392</v>
          </cell>
          <cell r="T147">
            <v>1</v>
          </cell>
          <cell r="U147">
            <v>1</v>
          </cell>
          <cell r="V147">
            <v>1</v>
          </cell>
          <cell r="W147">
            <v>1</v>
          </cell>
          <cell r="X147">
            <v>596</v>
          </cell>
          <cell r="Y147">
            <v>10</v>
          </cell>
          <cell r="Z147">
            <v>100</v>
          </cell>
          <cell r="AA147">
            <v>382</v>
          </cell>
          <cell r="AB147">
            <v>64.09</v>
          </cell>
          <cell r="AC147">
            <v>42460.208333333299</v>
          </cell>
          <cell r="AD147">
            <v>42471.695983483798</v>
          </cell>
          <cell r="AE147" t="str">
            <v>Dentro de los planes de trabajo formulados por la Gerencia de Seguimiento y control, se ha definido que estos títulos, es decir aquellos de mineral de oro con planta de beneficio, estén contemplados en los criterios de priorización de titulos mineros a vi</v>
          </cell>
          <cell r="AF147">
            <v>42490.208333333299</v>
          </cell>
          <cell r="AG147">
            <v>42496.792618368097</v>
          </cell>
          <cell r="AH147" t="str">
            <v>Fernando Alberto Cardona Vargas</v>
          </cell>
          <cell r="AI147" t="str">
            <v>fernando.cardona@anm.gov.co</v>
          </cell>
          <cell r="AJ147">
            <v>0</v>
          </cell>
          <cell r="AK147">
            <v>42551.208333333299</v>
          </cell>
          <cell r="AL147">
            <v>0</v>
          </cell>
        </row>
        <row r="148">
          <cell r="A148">
            <v>4941</v>
          </cell>
          <cell r="B148" t="str">
            <v>Todos por un Nuevo País</v>
          </cell>
          <cell r="C148" t="str">
            <v>Competitividad e infraestructura estratégica</v>
          </cell>
          <cell r="D148" t="str">
            <v>Consolidar el desarrollo minero-energético para la equidad regional</v>
          </cell>
          <cell r="E148" t="str">
            <v>Minas y Energía</v>
          </cell>
          <cell r="F148" t="str">
            <v>ANH</v>
          </cell>
          <cell r="G148" t="str">
            <v>Promoción de la exploración y producción en nuevos yacimientos hidrocarburíferos</v>
          </cell>
          <cell r="H148">
            <v>4941</v>
          </cell>
          <cell r="I148" t="str">
            <v>Producción promedio diaria de crudo (KBPD)</v>
          </cell>
          <cell r="J148" t="str">
            <v>Resultado</v>
          </cell>
          <cell r="K148" t="str">
            <v>Sectorial</v>
          </cell>
          <cell r="L148" t="str">
            <v>SI</v>
          </cell>
          <cell r="M148" t="str">
            <v>NO</v>
          </cell>
          <cell r="N148" t="str">
            <v>NO</v>
          </cell>
          <cell r="O148" t="str">
            <v>SI</v>
          </cell>
          <cell r="P148" t="str">
            <v xml:space="preserve"> Miles de barriles promedio día (KBPD)</v>
          </cell>
          <cell r="Q148" t="str">
            <v>Mensual</v>
          </cell>
          <cell r="R148" t="str">
            <v>Flujo</v>
          </cell>
          <cell r="S148">
            <v>1007</v>
          </cell>
          <cell r="T148">
            <v>990</v>
          </cell>
          <cell r="U148">
            <v>998</v>
          </cell>
          <cell r="V148">
            <v>985</v>
          </cell>
          <cell r="W148">
            <v>980</v>
          </cell>
          <cell r="X148">
            <v>980</v>
          </cell>
          <cell r="Y148">
            <v>916</v>
          </cell>
          <cell r="Z148">
            <v>91.78</v>
          </cell>
          <cell r="AA148">
            <v>1005.4</v>
          </cell>
          <cell r="AB148">
            <v>100</v>
          </cell>
          <cell r="AC148">
            <v>42460.208333333299</v>
          </cell>
          <cell r="AD148">
            <v>42471.674346446802</v>
          </cell>
          <cell r="AE148" t="str">
            <v>Durante el mes de Marzo de 2016 la producción de crudo alcanzó un promedio mensual de 916 Kbpd, valor inferior en 4,04% al obtenido en el mes de febrero de 2016 (955 Kbpd). De esta producción, 143 Kbpd corresponden a contratos suscritos por la ANH (15,6%)</v>
          </cell>
          <cell r="AF148">
            <v>42460.208333333299</v>
          </cell>
          <cell r="AG148">
            <v>42471.674346330998</v>
          </cell>
          <cell r="AH148" t="str">
            <v>Jorge Alirio Ortiz Tovar</v>
          </cell>
          <cell r="AI148" t="str">
            <v>jorge.ortiz@anh.gov.co</v>
          </cell>
          <cell r="AJ148">
            <v>30</v>
          </cell>
          <cell r="AK148">
            <v>42490.208333333299</v>
          </cell>
          <cell r="AL148">
            <v>-13</v>
          </cell>
        </row>
        <row r="149">
          <cell r="A149">
            <v>4942</v>
          </cell>
          <cell r="B149" t="str">
            <v>Todos por un Nuevo País</v>
          </cell>
          <cell r="C149" t="str">
            <v>Competitividad e infraestructura estratégica</v>
          </cell>
          <cell r="D149" t="str">
            <v>Consolidar el desarrollo minero-energético para la equidad regional</v>
          </cell>
          <cell r="E149" t="str">
            <v>Minas y Energía</v>
          </cell>
          <cell r="F149" t="str">
            <v>ANH</v>
          </cell>
          <cell r="G149" t="str">
            <v>Promoción de la exploración y producción en nuevos yacimientos hidrocarburíferos</v>
          </cell>
          <cell r="H149">
            <v>4942</v>
          </cell>
          <cell r="I149" t="str">
            <v>Nuevos pozos exploratorios perforados</v>
          </cell>
          <cell r="J149" t="str">
            <v>Producto</v>
          </cell>
          <cell r="K149" t="str">
            <v>Sectorial</v>
          </cell>
          <cell r="L149" t="str">
            <v>SI</v>
          </cell>
          <cell r="M149" t="str">
            <v>NO</v>
          </cell>
          <cell r="N149" t="str">
            <v>NO</v>
          </cell>
          <cell r="O149" t="str">
            <v>SI</v>
          </cell>
          <cell r="P149" t="str">
            <v xml:space="preserve">Pozos </v>
          </cell>
          <cell r="Q149" t="str">
            <v>Mensual</v>
          </cell>
          <cell r="R149" t="str">
            <v>Acumulado</v>
          </cell>
          <cell r="S149">
            <v>528</v>
          </cell>
          <cell r="T149">
            <v>37</v>
          </cell>
          <cell r="U149">
            <v>92</v>
          </cell>
          <cell r="V149">
            <v>117</v>
          </cell>
          <cell r="W149">
            <v>141</v>
          </cell>
          <cell r="X149">
            <v>387</v>
          </cell>
          <cell r="Y149">
            <v>5</v>
          </cell>
          <cell r="Z149">
            <v>5.4349999999999996</v>
          </cell>
          <cell r="AA149">
            <v>30</v>
          </cell>
          <cell r="AB149">
            <v>7.7519999999999998</v>
          </cell>
          <cell r="AC149">
            <v>42490.208333333299</v>
          </cell>
          <cell r="AD149">
            <v>42496.7833978009</v>
          </cell>
          <cell r="AE149" t="str">
            <v>CONTRATO: TURPIAL Pozo TURPIALES-4  CONTRATO: VMM-1 Pozo SABAL-1 CONTRATO: VIM 5 Pozo OBOE-1 CONTRATO: LLA-71 Pozo KYRIOS-1 CONTRATO: LLA-71 Pozo ADONAI-1</v>
          </cell>
          <cell r="AF149">
            <v>42490.208333333299</v>
          </cell>
          <cell r="AG149">
            <v>42496.783397685198</v>
          </cell>
          <cell r="AH149" t="str">
            <v>Mariela Hurtado Acevedo</v>
          </cell>
          <cell r="AI149" t="str">
            <v>mariela.hurtado@anh.gov.co</v>
          </cell>
          <cell r="AJ149">
            <v>7</v>
          </cell>
          <cell r="AK149">
            <v>42520.208333333299</v>
          </cell>
          <cell r="AL149">
            <v>-20</v>
          </cell>
        </row>
        <row r="150">
          <cell r="A150">
            <v>4943</v>
          </cell>
          <cell r="B150" t="str">
            <v>Todos por un Nuevo País</v>
          </cell>
          <cell r="C150" t="str">
            <v>Competitividad e infraestructura estratégica</v>
          </cell>
          <cell r="D150" t="str">
            <v>Consolidar el desarrollo minero-energético para la equidad regional</v>
          </cell>
          <cell r="E150" t="str">
            <v>Minas y Energía</v>
          </cell>
          <cell r="F150" t="str">
            <v>ANH</v>
          </cell>
          <cell r="G150" t="str">
            <v>Promoción de la exploración y producción en nuevos yacimientos hidrocarburíferos</v>
          </cell>
          <cell r="H150">
            <v>4943</v>
          </cell>
          <cell r="I150" t="str">
            <v>Kilómetros de Sísmica 2D equivalente</v>
          </cell>
          <cell r="J150" t="str">
            <v>Producto</v>
          </cell>
          <cell r="K150" t="str">
            <v>Sectorial</v>
          </cell>
          <cell r="L150" t="str">
            <v>SI</v>
          </cell>
          <cell r="M150" t="str">
            <v>NO</v>
          </cell>
          <cell r="N150" t="str">
            <v>NO</v>
          </cell>
          <cell r="O150" t="str">
            <v>SI</v>
          </cell>
          <cell r="P150" t="str">
            <v>Kilómetros</v>
          </cell>
          <cell r="Q150" t="str">
            <v>Mensual</v>
          </cell>
          <cell r="R150" t="str">
            <v>Acumulado</v>
          </cell>
          <cell r="S150">
            <v>115944</v>
          </cell>
          <cell r="T150">
            <v>28359</v>
          </cell>
          <cell r="U150">
            <v>6918</v>
          </cell>
          <cell r="V150">
            <v>20415</v>
          </cell>
          <cell r="W150">
            <v>35804</v>
          </cell>
          <cell r="X150">
            <v>91496</v>
          </cell>
          <cell r="Y150">
            <v>14297</v>
          </cell>
          <cell r="Z150">
            <v>100</v>
          </cell>
          <cell r="AA150">
            <v>46979</v>
          </cell>
          <cell r="AB150">
            <v>51.344999999999999</v>
          </cell>
          <cell r="AC150">
            <v>42490.208333333299</v>
          </cell>
          <cell r="AD150">
            <v>42496.778931909699</v>
          </cell>
          <cell r="AE150" t="str">
            <v>* OGX PETROLEO E GAS LTDA, Contrato CR-04, Proyecto Cesar-Rancheria 2D 2015, KM 2D EQ: 29,7 * ANADARKO, Contrato COL-6, Proyecto Esmeralda 3D Fase 2, KM 2D EQ: 4.955,916 * ANADARKO, Contrato COL-7, Proyecto Esmeralda 3D Fase 2, KM 2D EQ: 4.729,147 * REPSO</v>
          </cell>
          <cell r="AF150">
            <v>42490.208333333299</v>
          </cell>
          <cell r="AG150">
            <v>42496.778931793997</v>
          </cell>
          <cell r="AH150" t="str">
            <v>Mariela Hurtado Acevedo</v>
          </cell>
          <cell r="AI150" t="str">
            <v>mariela.hurtado@anh.gov.co</v>
          </cell>
          <cell r="AJ150">
            <v>7</v>
          </cell>
          <cell r="AK150">
            <v>42520.208333333299</v>
          </cell>
          <cell r="AL150">
            <v>-20</v>
          </cell>
        </row>
        <row r="151">
          <cell r="A151">
            <v>5146</v>
          </cell>
          <cell r="B151" t="str">
            <v>Todos por un Nuevo País</v>
          </cell>
          <cell r="C151" t="str">
            <v>Competitividad e infraestructura estratégica</v>
          </cell>
          <cell r="D151" t="str">
            <v>Consolidar el desarrollo minero-energético para la equidad regional</v>
          </cell>
          <cell r="E151" t="str">
            <v>Minas y Energía</v>
          </cell>
          <cell r="F151" t="str">
            <v>IPSE</v>
          </cell>
          <cell r="G151" t="str">
            <v>Desarrollo de un Sector Minero Energético sostenible y bajo en carbono</v>
          </cell>
          <cell r="H151">
            <v>5146</v>
          </cell>
          <cell r="I151" t="str">
            <v>Capacidad instalada de fuentes no convencionales de energía en las ZNI (MW)</v>
          </cell>
          <cell r="J151" t="str">
            <v>Resultado</v>
          </cell>
          <cell r="K151" t="str">
            <v>Sectorial</v>
          </cell>
          <cell r="L151" t="str">
            <v>SI</v>
          </cell>
          <cell r="M151" t="str">
            <v>SI</v>
          </cell>
          <cell r="N151" t="str">
            <v>NO</v>
          </cell>
          <cell r="O151" t="str">
            <v>SI</v>
          </cell>
          <cell r="P151" t="str">
            <v>Megavatio</v>
          </cell>
          <cell r="Q151" t="str">
            <v>Trimestral</v>
          </cell>
          <cell r="R151" t="str">
            <v>Flujo</v>
          </cell>
          <cell r="S151">
            <v>2.8</v>
          </cell>
          <cell r="T151">
            <v>0.5</v>
          </cell>
          <cell r="U151">
            <v>2.5</v>
          </cell>
          <cell r="V151">
            <v>5</v>
          </cell>
          <cell r="W151">
            <v>9</v>
          </cell>
          <cell r="X151">
            <v>9</v>
          </cell>
          <cell r="Y151">
            <v>0.6</v>
          </cell>
          <cell r="Z151">
            <v>24</v>
          </cell>
          <cell r="AA151">
            <v>0.54</v>
          </cell>
          <cell r="AB151">
            <v>6</v>
          </cell>
          <cell r="AC151">
            <v>42460.208333333299</v>
          </cell>
          <cell r="AD151">
            <v>42506.757569444402</v>
          </cell>
          <cell r="AE151" t="str">
            <v>Con el Decreto 378 del 4 de marzo de 2016, fueron aplazados $40.000M correspondientes a los recursos para la Implementación de Soluciones Energéticas ZNI. Con los recursos propios del IPSE de $5.564,2M es posible alcanzar una meta de ampliación de la cobe</v>
          </cell>
          <cell r="AF151">
            <v>42460.208333333299</v>
          </cell>
          <cell r="AG151">
            <v>42506.7575693287</v>
          </cell>
          <cell r="AH151" t="str">
            <v>Jaime William Martínez Castiblanco</v>
          </cell>
          <cell r="AI151" t="str">
            <v>jaimemartinez@ipse.gov.co</v>
          </cell>
          <cell r="AJ151">
            <v>30</v>
          </cell>
          <cell r="AK151">
            <v>42551.208333333299</v>
          </cell>
          <cell r="AL151">
            <v>-73</v>
          </cell>
        </row>
        <row r="152">
          <cell r="A152">
            <v>5147</v>
          </cell>
          <cell r="B152" t="str">
            <v>Todos por un Nuevo País</v>
          </cell>
          <cell r="C152" t="str">
            <v>Competitividad e infraestructura estratégica</v>
          </cell>
          <cell r="D152" t="str">
            <v>Consolidar el desarrollo minero-energético para la equidad regional</v>
          </cell>
          <cell r="E152" t="str">
            <v>Minas y Energía</v>
          </cell>
          <cell r="F152" t="str">
            <v>IPSE</v>
          </cell>
          <cell r="G152" t="str">
            <v>Desarrollo de un Sector Minero Energético sostenible y bajo en carbono</v>
          </cell>
          <cell r="H152">
            <v>5147</v>
          </cell>
          <cell r="I152" t="str">
            <v>Proyectos de generación híbrida implementados con capacidad instalada superior a 1 MW</v>
          </cell>
          <cell r="J152" t="str">
            <v>Producto</v>
          </cell>
          <cell r="K152" t="str">
            <v>Sectorial</v>
          </cell>
          <cell r="L152" t="str">
            <v>SI</v>
          </cell>
          <cell r="M152" t="str">
            <v>SI</v>
          </cell>
          <cell r="N152" t="str">
            <v>NO</v>
          </cell>
          <cell r="O152" t="str">
            <v>SI</v>
          </cell>
          <cell r="P152" t="str">
            <v>Proyectos</v>
          </cell>
          <cell r="Q152" t="str">
            <v>Trimestral</v>
          </cell>
          <cell r="R152" t="str">
            <v>Acumulado</v>
          </cell>
          <cell r="S152">
            <v>0</v>
          </cell>
          <cell r="T152">
            <v>0</v>
          </cell>
          <cell r="U152">
            <v>1</v>
          </cell>
          <cell r="V152">
            <v>2</v>
          </cell>
          <cell r="W152">
            <v>1</v>
          </cell>
          <cell r="X152">
            <v>4</v>
          </cell>
          <cell r="Y152">
            <v>0</v>
          </cell>
          <cell r="Z152">
            <v>0</v>
          </cell>
          <cell r="AA152">
            <v>0</v>
          </cell>
          <cell r="AB152">
            <v>0</v>
          </cell>
          <cell r="AC152">
            <v>42460.208333333299</v>
          </cell>
          <cell r="AD152">
            <v>42506.8371813657</v>
          </cell>
          <cell r="AE152" t="str">
            <v>Con el Decreto 378 del 4 de marzo de 2016, fueron aplazados $40.000M correspondientes a los recursos para la Implementación de Soluciones Energéticas ZNI. Con los recursos propios del IPSE de $5.564,2M es posible alcanzar una meta de ampliación de la cobe</v>
          </cell>
          <cell r="AF152">
            <v>42460.208333333299</v>
          </cell>
          <cell r="AG152">
            <v>42506.837181249997</v>
          </cell>
          <cell r="AH152" t="str">
            <v>Jaime William Martínez Castiblanco</v>
          </cell>
          <cell r="AI152" t="str">
            <v>jaimemartinez@ipse.gov.co</v>
          </cell>
          <cell r="AJ152">
            <v>30</v>
          </cell>
          <cell r="AK152">
            <v>42551.208333333299</v>
          </cell>
          <cell r="AL152">
            <v>-73</v>
          </cell>
        </row>
        <row r="153">
          <cell r="A153">
            <v>5424</v>
          </cell>
          <cell r="B153" t="str">
            <v>Todos por un Nuevo País</v>
          </cell>
          <cell r="C153" t="str">
            <v>Competitividad e infraestructura estratégica</v>
          </cell>
          <cell r="D153" t="str">
            <v>Consolidar el desarrollo minero-energético para la equidad regional</v>
          </cell>
          <cell r="E153" t="str">
            <v>Minas y Energía</v>
          </cell>
          <cell r="F153" t="str">
            <v>MINMINAS</v>
          </cell>
          <cell r="G153" t="str">
            <v>Grupos Étnicos - Minas y Energía</v>
          </cell>
          <cell r="H153">
            <v>5424</v>
          </cell>
          <cell r="I153" t="str">
            <v>Proyectos identificados en concertación con las comunidades indígenas, estructurados e implementados para la energización de zonas rurales</v>
          </cell>
          <cell r="J153" t="str">
            <v>Producto</v>
          </cell>
          <cell r="K153" t="str">
            <v>Mixto</v>
          </cell>
          <cell r="L153" t="str">
            <v>SI</v>
          </cell>
          <cell r="M153" t="str">
            <v>NO</v>
          </cell>
          <cell r="N153" t="str">
            <v>NO</v>
          </cell>
          <cell r="O153" t="str">
            <v>SI</v>
          </cell>
          <cell r="P153" t="str">
            <v>Porcentaje</v>
          </cell>
          <cell r="Q153" t="str">
            <v>Semestral</v>
          </cell>
          <cell r="R153" t="str">
            <v>Flujo</v>
          </cell>
          <cell r="S153">
            <v>0</v>
          </cell>
          <cell r="T153">
            <v>100</v>
          </cell>
          <cell r="U153">
            <v>100</v>
          </cell>
          <cell r="V153">
            <v>100</v>
          </cell>
          <cell r="W153">
            <v>100</v>
          </cell>
          <cell r="X153">
            <v>100</v>
          </cell>
          <cell r="Y153">
            <v>0</v>
          </cell>
          <cell r="Z153">
            <v>0</v>
          </cell>
          <cell r="AA153">
            <v>0</v>
          </cell>
          <cell r="AB153">
            <v>0</v>
          </cell>
          <cell r="AC153">
            <v>0</v>
          </cell>
          <cell r="AD153">
            <v>0</v>
          </cell>
          <cell r="AE153">
            <v>0</v>
          </cell>
          <cell r="AF153">
            <v>0</v>
          </cell>
          <cell r="AG153">
            <v>0</v>
          </cell>
          <cell r="AH153" t="str">
            <v>Rogerio Ramírez</v>
          </cell>
          <cell r="AI153" t="str">
            <v>rramirez@minminas.gov.co</v>
          </cell>
          <cell r="AJ153">
            <v>30</v>
          </cell>
          <cell r="AK153">
            <v>0</v>
          </cell>
          <cell r="AL153">
            <v>0</v>
          </cell>
        </row>
        <row r="154">
          <cell r="A154">
            <v>5200</v>
          </cell>
          <cell r="B154" t="str">
            <v>Todos por un Nuevo País</v>
          </cell>
          <cell r="C154" t="str">
            <v>Competitividad e infraestructura estratégica</v>
          </cell>
          <cell r="D154" t="str">
            <v>Consolidar el desarrollo minero-energético para la equidad regional</v>
          </cell>
          <cell r="E154" t="str">
            <v>Minas y Energía</v>
          </cell>
          <cell r="F154" t="str">
            <v>MINMINAS</v>
          </cell>
          <cell r="G154" t="str">
            <v>Desarrollo de un Sector Minero Energético sostenible y bajo en carbono</v>
          </cell>
          <cell r="H154">
            <v>5200</v>
          </cell>
          <cell r="I154" t="str">
            <v>Automotores utilizando energéticos alternativos</v>
          </cell>
          <cell r="J154" t="str">
            <v>Producto</v>
          </cell>
          <cell r="K154" t="str">
            <v>Sectorial</v>
          </cell>
          <cell r="L154" t="str">
            <v>SI</v>
          </cell>
          <cell r="M154" t="str">
            <v>SI</v>
          </cell>
          <cell r="N154" t="str">
            <v>NO</v>
          </cell>
          <cell r="O154" t="str">
            <v>SI</v>
          </cell>
          <cell r="P154" t="str">
            <v>Vehículos</v>
          </cell>
          <cell r="Q154" t="str">
            <v>Anual</v>
          </cell>
          <cell r="R154" t="str">
            <v>Capacidad</v>
          </cell>
          <cell r="S154">
            <v>510610</v>
          </cell>
          <cell r="T154">
            <v>535506</v>
          </cell>
          <cell r="U154">
            <v>560451</v>
          </cell>
          <cell r="V154">
            <v>585395</v>
          </cell>
          <cell r="W154">
            <v>611164</v>
          </cell>
          <cell r="X154">
            <v>611164</v>
          </cell>
          <cell r="Y154">
            <v>0</v>
          </cell>
          <cell r="Z154">
            <v>0</v>
          </cell>
          <cell r="AA154">
            <v>0</v>
          </cell>
          <cell r="AB154">
            <v>0</v>
          </cell>
          <cell r="AC154">
            <v>0</v>
          </cell>
          <cell r="AD154">
            <v>0</v>
          </cell>
          <cell r="AE154" t="str">
            <v>A la fecha no se cuenta con vehículos convertidos a GLP. Lo anterior no podrá ser efectivo hasta tanto no se reglamente lo establecido en el Artículo 211 del Plan Nacional de Desarrollo. Por otro lado el MME y la UPME adelantan conversaciones con MinTrans</v>
          </cell>
          <cell r="AF154">
            <v>42490.208333333299</v>
          </cell>
          <cell r="AG154">
            <v>42496.698596759299</v>
          </cell>
          <cell r="AH154" t="str">
            <v>Carlos David Beltrán</v>
          </cell>
          <cell r="AI154" t="str">
            <v>cdbeltran@minminas.gov.co</v>
          </cell>
          <cell r="AJ154">
            <v>90</v>
          </cell>
          <cell r="AK154">
            <v>0</v>
          </cell>
          <cell r="AL154">
            <v>0</v>
          </cell>
        </row>
        <row r="155">
          <cell r="A155">
            <v>5201</v>
          </cell>
          <cell r="B155" t="str">
            <v>Todos por un Nuevo País</v>
          </cell>
          <cell r="C155" t="str">
            <v>Competitividad e infraestructura estratégica</v>
          </cell>
          <cell r="D155" t="str">
            <v>Consolidar el desarrollo minero-energético para la equidad regional</v>
          </cell>
          <cell r="E155" t="str">
            <v>Minas y Energía</v>
          </cell>
          <cell r="F155" t="str">
            <v>MINMINAS</v>
          </cell>
          <cell r="G155" t="str">
            <v>Desarrollo de un Sector Minero Energético sostenible y bajo en carbono</v>
          </cell>
          <cell r="H155">
            <v>5201</v>
          </cell>
          <cell r="I155" t="str">
            <v>Vehículos convertidos a Gas Natural Vehícular</v>
          </cell>
          <cell r="J155" t="str">
            <v>Producto</v>
          </cell>
          <cell r="K155" t="str">
            <v>Sectorial</v>
          </cell>
          <cell r="L155" t="str">
            <v>SI</v>
          </cell>
          <cell r="M155" t="str">
            <v>SI</v>
          </cell>
          <cell r="N155" t="str">
            <v>NO</v>
          </cell>
          <cell r="O155" t="str">
            <v>SI</v>
          </cell>
          <cell r="P155" t="str">
            <v>Vehículos</v>
          </cell>
          <cell r="Q155" t="str">
            <v>Trimestral</v>
          </cell>
          <cell r="R155" t="str">
            <v>Capacidad</v>
          </cell>
          <cell r="S155">
            <v>510562</v>
          </cell>
          <cell r="T155">
            <v>535506</v>
          </cell>
          <cell r="U155">
            <v>560451</v>
          </cell>
          <cell r="V155">
            <v>585395</v>
          </cell>
          <cell r="W155">
            <v>610340</v>
          </cell>
          <cell r="X155">
            <v>610340</v>
          </cell>
          <cell r="Y155">
            <v>543282</v>
          </cell>
          <cell r="Z155">
            <v>65.585999999999999</v>
          </cell>
          <cell r="AA155">
            <v>543282</v>
          </cell>
          <cell r="AB155">
            <v>32.792999999999999</v>
          </cell>
          <cell r="AC155">
            <v>42460.208333333299</v>
          </cell>
          <cell r="AD155">
            <v>42496.792178703698</v>
          </cell>
          <cell r="AE155" t="str">
            <v>Los nuevos vehículos utilizando Gas Natural en el país son reportados por empresas privadas al Ministerio de Minas y Energía. Los nuevos vehículos son reportados trimestralmente.</v>
          </cell>
          <cell r="AF155">
            <v>42490.208333333299</v>
          </cell>
          <cell r="AG155">
            <v>42506.873278275503</v>
          </cell>
          <cell r="AH155" t="str">
            <v>Carlos David Beltrán</v>
          </cell>
          <cell r="AI155" t="str">
            <v>cdbeltran@minminas.gov.co</v>
          </cell>
          <cell r="AJ155">
            <v>90</v>
          </cell>
          <cell r="AK155">
            <v>42551.208333333299</v>
          </cell>
          <cell r="AL155">
            <v>-133</v>
          </cell>
        </row>
        <row r="156">
          <cell r="A156">
            <v>5202</v>
          </cell>
          <cell r="B156" t="str">
            <v>Todos por un Nuevo País</v>
          </cell>
          <cell r="C156" t="str">
            <v>Competitividad e infraestructura estratégica</v>
          </cell>
          <cell r="D156" t="str">
            <v>Consolidar el desarrollo minero-energético para la equidad regional</v>
          </cell>
          <cell r="E156" t="str">
            <v>Minas y Energía</v>
          </cell>
          <cell r="F156" t="str">
            <v>MINMINAS</v>
          </cell>
          <cell r="G156" t="str">
            <v>Desarrollo de un Sector Minero Energético sostenible y bajo en carbono</v>
          </cell>
          <cell r="H156">
            <v>5202</v>
          </cell>
          <cell r="I156" t="str">
            <v xml:space="preserve">Nuevos vehículos convertidos a GLP         </v>
          </cell>
          <cell r="J156" t="str">
            <v>Producto</v>
          </cell>
          <cell r="K156" t="str">
            <v>Sectorial</v>
          </cell>
          <cell r="L156" t="str">
            <v>SI</v>
          </cell>
          <cell r="M156" t="str">
            <v>SI</v>
          </cell>
          <cell r="N156" t="str">
            <v>NO</v>
          </cell>
          <cell r="O156" t="str">
            <v>SI</v>
          </cell>
          <cell r="P156" t="str">
            <v>Vehículos</v>
          </cell>
          <cell r="Q156" t="str">
            <v>Anual</v>
          </cell>
          <cell r="R156" t="str">
            <v>Acumulado</v>
          </cell>
          <cell r="S156">
            <v>0</v>
          </cell>
          <cell r="T156">
            <v>0</v>
          </cell>
          <cell r="U156">
            <v>0</v>
          </cell>
          <cell r="V156">
            <v>0</v>
          </cell>
          <cell r="W156">
            <v>728</v>
          </cell>
          <cell r="X156">
            <v>728</v>
          </cell>
          <cell r="Y156">
            <v>0</v>
          </cell>
          <cell r="Z156">
            <v>0</v>
          </cell>
          <cell r="AA156">
            <v>0</v>
          </cell>
          <cell r="AB156">
            <v>0</v>
          </cell>
          <cell r="AC156">
            <v>0</v>
          </cell>
          <cell r="AD156">
            <v>0</v>
          </cell>
          <cell r="AE156" t="str">
            <v>A la fecha no se cuenta con vehículos convertidos a GLP. Lo anterior no podrá ser efectivo hasta tanto no se reglamente lo establecido en el Artículo 211 del Plan Nacional de Desarrollo.</v>
          </cell>
          <cell r="AF156">
            <v>42490.208333333299</v>
          </cell>
          <cell r="AG156">
            <v>42496.784818669003</v>
          </cell>
          <cell r="AH156" t="str">
            <v>Carlos David Beltrán</v>
          </cell>
          <cell r="AI156" t="str">
            <v>cdbeltran@minminas.gov.co</v>
          </cell>
          <cell r="AJ156">
            <v>90</v>
          </cell>
          <cell r="AK156">
            <v>0</v>
          </cell>
          <cell r="AL156">
            <v>0</v>
          </cell>
        </row>
        <row r="157">
          <cell r="A157">
            <v>5203</v>
          </cell>
          <cell r="B157" t="str">
            <v>Todos por un Nuevo País</v>
          </cell>
          <cell r="C157" t="str">
            <v>Competitividad e infraestructura estratégica</v>
          </cell>
          <cell r="D157" t="str">
            <v>Consolidar el desarrollo minero-energético para la equidad regional</v>
          </cell>
          <cell r="E157" t="str">
            <v>Minas y Energía</v>
          </cell>
          <cell r="F157" t="str">
            <v>MINMINAS</v>
          </cell>
          <cell r="G157" t="str">
            <v>Desarrollo de un Sector Minero Energético sostenible y bajo en carbono</v>
          </cell>
          <cell r="H157">
            <v>5203</v>
          </cell>
          <cell r="I157" t="str">
            <v xml:space="preserve">Nuevos vehículos utilizando energía eléctrica         </v>
          </cell>
          <cell r="J157" t="str">
            <v>Producto</v>
          </cell>
          <cell r="K157" t="str">
            <v>Sectorial</v>
          </cell>
          <cell r="L157" t="str">
            <v>SI</v>
          </cell>
          <cell r="M157" t="str">
            <v>SI</v>
          </cell>
          <cell r="N157" t="str">
            <v>NO</v>
          </cell>
          <cell r="O157" t="str">
            <v>SI</v>
          </cell>
          <cell r="P157" t="str">
            <v>Vehículos</v>
          </cell>
          <cell r="Q157" t="str">
            <v>Semestral</v>
          </cell>
          <cell r="R157" t="str">
            <v>Acumulado</v>
          </cell>
          <cell r="S157">
            <v>0</v>
          </cell>
          <cell r="T157">
            <v>0</v>
          </cell>
          <cell r="U157">
            <v>0</v>
          </cell>
          <cell r="V157">
            <v>0</v>
          </cell>
          <cell r="W157">
            <v>96</v>
          </cell>
          <cell r="X157">
            <v>96</v>
          </cell>
          <cell r="Y157">
            <v>0</v>
          </cell>
          <cell r="Z157">
            <v>0</v>
          </cell>
          <cell r="AA157">
            <v>0</v>
          </cell>
          <cell r="AB157">
            <v>0</v>
          </cell>
          <cell r="AC157">
            <v>0</v>
          </cell>
          <cell r="AD157">
            <v>0</v>
          </cell>
          <cell r="AE157" t="str">
            <v>El 23 de febrero se presentó la continuación de Mesa Intersectorial Tecnologías Vehiculares Limpias en las instalaciones de la UPME. Durante esta jornada se presentó los siguientes temas: 1) Hoja de ruta de eficiencia energética, sector transporte, 2) Com</v>
          </cell>
          <cell r="AF157">
            <v>42429.208333333299</v>
          </cell>
          <cell r="AG157">
            <v>42506.816462650502</v>
          </cell>
          <cell r="AH157" t="str">
            <v>Rogerio Ramírez</v>
          </cell>
          <cell r="AI157" t="str">
            <v>rramirez@minminas.gov.co</v>
          </cell>
          <cell r="AJ157">
            <v>90</v>
          </cell>
          <cell r="AK157">
            <v>0</v>
          </cell>
          <cell r="AL157">
            <v>0</v>
          </cell>
        </row>
        <row r="158">
          <cell r="A158">
            <v>4944</v>
          </cell>
          <cell r="B158" t="str">
            <v>Todos por un Nuevo País</v>
          </cell>
          <cell r="C158" t="str">
            <v>Competitividad e infraestructura estratégica</v>
          </cell>
          <cell r="D158" t="str">
            <v>Consolidar el desarrollo minero-energético para la equidad regional</v>
          </cell>
          <cell r="E158" t="str">
            <v>Minas y Energía</v>
          </cell>
          <cell r="F158" t="str">
            <v>MINMINAS</v>
          </cell>
          <cell r="G158" t="str">
            <v xml:space="preserve">Expansión y consolidación del mercado de gas combustible </v>
          </cell>
          <cell r="H158">
            <v>4944</v>
          </cell>
          <cell r="I158" t="str">
            <v>Nuevos usuarios con el servicio de gas combustible por redes</v>
          </cell>
          <cell r="J158" t="str">
            <v>Producto</v>
          </cell>
          <cell r="K158" t="str">
            <v>Sectorial</v>
          </cell>
          <cell r="L158" t="str">
            <v>SI</v>
          </cell>
          <cell r="M158" t="str">
            <v>SI</v>
          </cell>
          <cell r="N158" t="str">
            <v>NO</v>
          </cell>
          <cell r="O158" t="str">
            <v>SI</v>
          </cell>
          <cell r="P158" t="str">
            <v>Usuarios (familias)</v>
          </cell>
          <cell r="Q158" t="str">
            <v>Trimestral</v>
          </cell>
          <cell r="R158" t="str">
            <v>Acumulado</v>
          </cell>
          <cell r="S158">
            <v>1839380</v>
          </cell>
          <cell r="T158">
            <v>276800</v>
          </cell>
          <cell r="U158">
            <v>266400</v>
          </cell>
          <cell r="V158">
            <v>266400</v>
          </cell>
          <cell r="W158">
            <v>222335</v>
          </cell>
          <cell r="X158">
            <v>1031935</v>
          </cell>
          <cell r="Y158">
            <v>0</v>
          </cell>
          <cell r="Z158">
            <v>0</v>
          </cell>
          <cell r="AA158">
            <v>0</v>
          </cell>
          <cell r="AB158">
            <v>0</v>
          </cell>
          <cell r="AC158">
            <v>0</v>
          </cell>
          <cell r="AD158">
            <v>0</v>
          </cell>
          <cell r="AE158" t="str">
            <v>Los nuevos usuarios utilizando Gas Combustible por redes en el país son reportados por las ESP´S al Ministerio de Minas y Energía trimestralmente dentro del mes siguiente a la finalización del trimestre calendario.</v>
          </cell>
          <cell r="AF158">
            <v>42429.208333333299</v>
          </cell>
          <cell r="AG158">
            <v>42432.496962615704</v>
          </cell>
          <cell r="AH158" t="str">
            <v>Walter Ramírez Ceron</v>
          </cell>
          <cell r="AI158" t="str">
            <v>wmramirez@minminas.gov.co</v>
          </cell>
          <cell r="AJ158">
            <v>30</v>
          </cell>
          <cell r="AK158">
            <v>0</v>
          </cell>
          <cell r="AL158">
            <v>0</v>
          </cell>
        </row>
        <row r="159">
          <cell r="A159">
            <v>4945</v>
          </cell>
          <cell r="B159" t="str">
            <v>Todos por un Nuevo País</v>
          </cell>
          <cell r="C159" t="str">
            <v>Competitividad e infraestructura estratégica</v>
          </cell>
          <cell r="D159" t="str">
            <v>Consolidar el desarrollo minero-energético para la equidad regional</v>
          </cell>
          <cell r="E159" t="str">
            <v>Minas y Energía</v>
          </cell>
          <cell r="F159" t="str">
            <v>MINMINAS</v>
          </cell>
          <cell r="G159" t="str">
            <v xml:space="preserve">Expansión y consolidación del mercado de gas combustible </v>
          </cell>
          <cell r="H159">
            <v>4945</v>
          </cell>
          <cell r="I159" t="str">
            <v>Nuevos usuarios de gas natural</v>
          </cell>
          <cell r="J159" t="str">
            <v>Producto</v>
          </cell>
          <cell r="K159" t="str">
            <v>Sectorial</v>
          </cell>
          <cell r="L159" t="str">
            <v>SI</v>
          </cell>
          <cell r="M159" t="str">
            <v>SI</v>
          </cell>
          <cell r="N159" t="str">
            <v>NO</v>
          </cell>
          <cell r="O159" t="str">
            <v>SI</v>
          </cell>
          <cell r="P159" t="str">
            <v>Usuarios (familias)</v>
          </cell>
          <cell r="Q159" t="str">
            <v>Trimestral</v>
          </cell>
          <cell r="R159" t="str">
            <v>Acumulado</v>
          </cell>
          <cell r="S159">
            <v>1839380</v>
          </cell>
          <cell r="T159">
            <v>270000</v>
          </cell>
          <cell r="U159">
            <v>260000</v>
          </cell>
          <cell r="V159">
            <v>260000</v>
          </cell>
          <cell r="W159">
            <v>216935</v>
          </cell>
          <cell r="X159">
            <v>1006935</v>
          </cell>
          <cell r="Y159">
            <v>0</v>
          </cell>
          <cell r="Z159">
            <v>0</v>
          </cell>
          <cell r="AA159">
            <v>0</v>
          </cell>
          <cell r="AB159">
            <v>0</v>
          </cell>
          <cell r="AC159">
            <v>0</v>
          </cell>
          <cell r="AD159">
            <v>0</v>
          </cell>
          <cell r="AE159" t="str">
            <v>Los nuevos usuarios utilizando Gas Natural en el país son reportados por las ESP´S al Ministerio de Minas y Energía trimestralmente dentro del mes siguiente a la finalización del trimestre calendario.</v>
          </cell>
          <cell r="AF159">
            <v>42429.208333333299</v>
          </cell>
          <cell r="AG159">
            <v>42432.4962210995</v>
          </cell>
          <cell r="AH159" t="str">
            <v>Walter Ramírez Ceron</v>
          </cell>
          <cell r="AI159" t="str">
            <v>wmramirez@minminas.gov.co</v>
          </cell>
          <cell r="AJ159">
            <v>30</v>
          </cell>
          <cell r="AK159">
            <v>0</v>
          </cell>
          <cell r="AL159">
            <v>0</v>
          </cell>
        </row>
        <row r="160">
          <cell r="A160">
            <v>4946</v>
          </cell>
          <cell r="B160" t="str">
            <v>Todos por un Nuevo País</v>
          </cell>
          <cell r="C160" t="str">
            <v>Competitividad e infraestructura estratégica</v>
          </cell>
          <cell r="D160" t="str">
            <v>Consolidar el desarrollo minero-energético para la equidad regional</v>
          </cell>
          <cell r="E160" t="str">
            <v>Minas y Energía</v>
          </cell>
          <cell r="F160" t="str">
            <v>MINMINAS</v>
          </cell>
          <cell r="G160" t="str">
            <v xml:space="preserve">Expansión y consolidación del mercado de gas combustible </v>
          </cell>
          <cell r="H160">
            <v>4946</v>
          </cell>
          <cell r="I160" t="str">
            <v>Nuevos usuarios de GLP por red</v>
          </cell>
          <cell r="J160" t="str">
            <v>Producto</v>
          </cell>
          <cell r="K160" t="str">
            <v>Sectorial</v>
          </cell>
          <cell r="L160" t="str">
            <v>SI</v>
          </cell>
          <cell r="M160" t="str">
            <v>SI</v>
          </cell>
          <cell r="N160" t="str">
            <v>NO</v>
          </cell>
          <cell r="O160" t="str">
            <v>SI</v>
          </cell>
          <cell r="P160" t="str">
            <v>Usuarios (familias)</v>
          </cell>
          <cell r="Q160" t="str">
            <v>Trimestral</v>
          </cell>
          <cell r="R160" t="str">
            <v>Acumulado</v>
          </cell>
          <cell r="S160">
            <v>0</v>
          </cell>
          <cell r="T160">
            <v>6800</v>
          </cell>
          <cell r="U160">
            <v>6400</v>
          </cell>
          <cell r="V160">
            <v>6400</v>
          </cell>
          <cell r="W160">
            <v>5400</v>
          </cell>
          <cell r="X160">
            <v>25000</v>
          </cell>
          <cell r="Y160">
            <v>0</v>
          </cell>
          <cell r="Z160">
            <v>0</v>
          </cell>
          <cell r="AA160">
            <v>0</v>
          </cell>
          <cell r="AB160">
            <v>0</v>
          </cell>
          <cell r="AC160">
            <v>0</v>
          </cell>
          <cell r="AD160">
            <v>0</v>
          </cell>
          <cell r="AE160" t="str">
            <v>Los nuevos usuarios utilizando GLP en el país son reportados por las ESP´S al Ministerio de Minas y Energía trimestralmente dentro del mes siguiente a la finalización del trimestre calendario.</v>
          </cell>
          <cell r="AF160">
            <v>42429.208333333299</v>
          </cell>
          <cell r="AG160">
            <v>42432.491624768503</v>
          </cell>
          <cell r="AH160" t="str">
            <v>Walter Ramírez Ceron</v>
          </cell>
          <cell r="AI160" t="str">
            <v>wmramirez@minminas.gov.co</v>
          </cell>
          <cell r="AJ160">
            <v>30</v>
          </cell>
          <cell r="AK160">
            <v>0</v>
          </cell>
          <cell r="AL160">
            <v>0</v>
          </cell>
        </row>
        <row r="161">
          <cell r="A161">
            <v>4961</v>
          </cell>
          <cell r="B161" t="str">
            <v>Todos por un Nuevo País</v>
          </cell>
          <cell r="C161" t="str">
            <v>Competitividad e infraestructura estratégica</v>
          </cell>
          <cell r="D161" t="str">
            <v>Consolidar el desarrollo minero-energético para la equidad regional</v>
          </cell>
          <cell r="E161" t="str">
            <v>Minas y Energía</v>
          </cell>
          <cell r="F161" t="str">
            <v>MINMINAS</v>
          </cell>
          <cell r="G161" t="str">
            <v>Consolidación del sector minero como impulsor del desarrollo sostenible</v>
          </cell>
          <cell r="H161">
            <v>4961</v>
          </cell>
          <cell r="I161" t="str">
            <v>Mineros capacitados en utilización tecnologías limpias</v>
          </cell>
          <cell r="J161" t="str">
            <v>Producto</v>
          </cell>
          <cell r="K161" t="str">
            <v>Sectorial</v>
          </cell>
          <cell r="L161" t="str">
            <v>SI</v>
          </cell>
          <cell r="M161" t="str">
            <v>SI</v>
          </cell>
          <cell r="N161" t="str">
            <v>NO</v>
          </cell>
          <cell r="O161" t="str">
            <v>SI</v>
          </cell>
          <cell r="P161" t="str">
            <v>Mineros</v>
          </cell>
          <cell r="Q161" t="str">
            <v>Semestral</v>
          </cell>
          <cell r="R161" t="str">
            <v>Acumulado</v>
          </cell>
          <cell r="S161">
            <v>12273</v>
          </cell>
          <cell r="T161">
            <v>3250</v>
          </cell>
          <cell r="U161">
            <v>3250</v>
          </cell>
          <cell r="V161">
            <v>3250</v>
          </cell>
          <cell r="W161">
            <v>3250</v>
          </cell>
          <cell r="X161">
            <v>13000</v>
          </cell>
          <cell r="Y161">
            <v>0</v>
          </cell>
          <cell r="Z161">
            <v>0</v>
          </cell>
          <cell r="AA161">
            <v>0</v>
          </cell>
          <cell r="AB161">
            <v>0</v>
          </cell>
          <cell r="AC161">
            <v>0</v>
          </cell>
          <cell r="AD161">
            <v>0</v>
          </cell>
          <cell r="AE161" t="str">
            <v>Se han venido desarrollando las gestiones relacionadas con los procesos contractuales para el desarrollo de los proyectos en región, a través de los cuales se brindará la asistencia teórico práctica a mineros para la eliminación del uso del mercurio en la</v>
          </cell>
          <cell r="AF161">
            <v>42490.208333333299</v>
          </cell>
          <cell r="AG161">
            <v>42506.811690127302</v>
          </cell>
          <cell r="AH161" t="str">
            <v>Monica María Grand Marin</v>
          </cell>
          <cell r="AI161" t="str">
            <v>mmgrand@minminas.gov.co</v>
          </cell>
          <cell r="AJ161">
            <v>15</v>
          </cell>
          <cell r="AK161">
            <v>0</v>
          </cell>
          <cell r="AL161">
            <v>0</v>
          </cell>
        </row>
        <row r="162">
          <cell r="A162">
            <v>4962</v>
          </cell>
          <cell r="B162" t="str">
            <v>Todos por un Nuevo País</v>
          </cell>
          <cell r="C162" t="str">
            <v>Competitividad e infraestructura estratégica</v>
          </cell>
          <cell r="D162" t="str">
            <v>Consolidar el desarrollo minero-energético para la equidad regional</v>
          </cell>
          <cell r="E162" t="str">
            <v>Minas y Energía</v>
          </cell>
          <cell r="F162" t="str">
            <v>MINMINAS</v>
          </cell>
          <cell r="G162" t="str">
            <v>Consolidación del sector minero como impulsor del desarrollo sostenible</v>
          </cell>
          <cell r="H162">
            <v>4962</v>
          </cell>
          <cell r="I162" t="str">
            <v>Municipios capacitados en sus competencias (minera y ambiental) frente al uso de mercurio</v>
          </cell>
          <cell r="J162" t="str">
            <v>Producto</v>
          </cell>
          <cell r="K162" t="str">
            <v>Sectorial</v>
          </cell>
          <cell r="L162" t="str">
            <v>SI</v>
          </cell>
          <cell r="M162" t="str">
            <v>SI</v>
          </cell>
          <cell r="N162" t="str">
            <v>NO</v>
          </cell>
          <cell r="O162" t="str">
            <v>SI</v>
          </cell>
          <cell r="P162" t="str">
            <v>Municipios</v>
          </cell>
          <cell r="Q162" t="str">
            <v>Semestral</v>
          </cell>
          <cell r="R162" t="str">
            <v>Acumulado</v>
          </cell>
          <cell r="S162">
            <v>26</v>
          </cell>
          <cell r="T162">
            <v>10</v>
          </cell>
          <cell r="U162">
            <v>10</v>
          </cell>
          <cell r="V162">
            <v>10</v>
          </cell>
          <cell r="W162">
            <v>10</v>
          </cell>
          <cell r="X162">
            <v>80</v>
          </cell>
          <cell r="Y162">
            <v>0</v>
          </cell>
          <cell r="Z162">
            <v>0</v>
          </cell>
          <cell r="AA162">
            <v>0</v>
          </cell>
          <cell r="AB162">
            <v>0</v>
          </cell>
          <cell r="AC162">
            <v>0</v>
          </cell>
          <cell r="AD162">
            <v>0</v>
          </cell>
          <cell r="AE162" t="str">
            <v>Se han venido desarrollando las gestiones relacionadas con los procesos contractuales para el desarrollo de los proyectos en región, a través de los cuales se brindará capacitación para la eliminación del uso del mercurio en las actividades de beneficio d</v>
          </cell>
          <cell r="AF162">
            <v>42490.208333333299</v>
          </cell>
          <cell r="AG162">
            <v>42506.8120585301</v>
          </cell>
          <cell r="AH162" t="str">
            <v>Monica María Grand Marin</v>
          </cell>
          <cell r="AI162" t="str">
            <v>mmgrand@minminas.gov.co</v>
          </cell>
          <cell r="AJ162">
            <v>15</v>
          </cell>
          <cell r="AK162">
            <v>0</v>
          </cell>
          <cell r="AL162">
            <v>0</v>
          </cell>
        </row>
        <row r="163">
          <cell r="A163">
            <v>4954</v>
          </cell>
          <cell r="B163" t="str">
            <v>Todos por un Nuevo País</v>
          </cell>
          <cell r="C163" t="str">
            <v>Competitividad e infraestructura estratégica</v>
          </cell>
          <cell r="D163" t="str">
            <v>Consolidar el desarrollo minero-energético para la equidad regional</v>
          </cell>
          <cell r="E163" t="str">
            <v>Minas y Energía</v>
          </cell>
          <cell r="F163" t="str">
            <v>MINMINAS</v>
          </cell>
          <cell r="G163" t="str">
            <v>Consolidación del sector minero como impulsor del desarrollo sostenible</v>
          </cell>
          <cell r="H163">
            <v>4954</v>
          </cell>
          <cell r="I163" t="str">
            <v>Unidades de producción minera bajo el amparo de un titulo de pequeña y mediana escala formalizadas en el grado básico</v>
          </cell>
          <cell r="J163" t="str">
            <v>Producto</v>
          </cell>
          <cell r="K163" t="str">
            <v>Sectorial</v>
          </cell>
          <cell r="L163" t="str">
            <v>NO</v>
          </cell>
          <cell r="M163" t="str">
            <v>SI</v>
          </cell>
          <cell r="N163" t="str">
            <v>NO</v>
          </cell>
          <cell r="O163" t="str">
            <v>SI</v>
          </cell>
          <cell r="P163" t="str">
            <v>Unidad de producción Minera</v>
          </cell>
          <cell r="Q163" t="str">
            <v>Trimestral</v>
          </cell>
          <cell r="R163" t="str">
            <v>Acumulado</v>
          </cell>
          <cell r="S163">
            <v>390</v>
          </cell>
          <cell r="T163">
            <v>494</v>
          </cell>
          <cell r="U163">
            <v>556</v>
          </cell>
          <cell r="V163">
            <v>750</v>
          </cell>
          <cell r="W163">
            <v>800</v>
          </cell>
          <cell r="X163">
            <v>2600</v>
          </cell>
          <cell r="Y163">
            <v>0</v>
          </cell>
          <cell r="Z163">
            <v>0</v>
          </cell>
          <cell r="AA163">
            <v>208</v>
          </cell>
          <cell r="AB163">
            <v>8</v>
          </cell>
          <cell r="AC163">
            <v>42460.208333333299</v>
          </cell>
          <cell r="AD163">
            <v>42506.8749579051</v>
          </cell>
          <cell r="AE163" t="str">
            <v>Se han venido desarrollando las gestiones relacionadas con los procesos contractuales para el desarrollo de los proyectos en región, a través de los cuales se brindará la asistencia técnica para llevar a las UPM a un grado básico de formalización, a la fe</v>
          </cell>
          <cell r="AF163">
            <v>42460.208333333299</v>
          </cell>
          <cell r="AG163">
            <v>42506.874957754597</v>
          </cell>
          <cell r="AH163" t="str">
            <v>Monica María Grand Marin</v>
          </cell>
          <cell r="AI163" t="str">
            <v>mmgrand@minminas.gov.co</v>
          </cell>
          <cell r="AJ163">
            <v>15</v>
          </cell>
          <cell r="AK163">
            <v>42551.208333333299</v>
          </cell>
          <cell r="AL163">
            <v>-58</v>
          </cell>
        </row>
        <row r="164">
          <cell r="A164">
            <v>4955</v>
          </cell>
          <cell r="B164" t="str">
            <v>Todos por un Nuevo País</v>
          </cell>
          <cell r="C164" t="str">
            <v>Competitividad e infraestructura estratégica</v>
          </cell>
          <cell r="D164" t="str">
            <v>Consolidar el desarrollo minero-energético para la equidad regional</v>
          </cell>
          <cell r="E164" t="str">
            <v>Minas y Energía</v>
          </cell>
          <cell r="F164" t="str">
            <v>MINMINAS</v>
          </cell>
          <cell r="G164" t="str">
            <v>Consolidación del sector minero como impulsor del desarrollo sostenible</v>
          </cell>
          <cell r="H164">
            <v>4955</v>
          </cell>
          <cell r="I164" t="str">
            <v>Unidades de producción minera bajo el amparo de un título asistidas en lo técnico minero, ambiental o empresarial</v>
          </cell>
          <cell r="J164" t="str">
            <v>Producto</v>
          </cell>
          <cell r="K164" t="str">
            <v>Sectorial</v>
          </cell>
          <cell r="L164" t="str">
            <v>SI</v>
          </cell>
          <cell r="M164" t="str">
            <v>SI</v>
          </cell>
          <cell r="N164" t="str">
            <v>NO</v>
          </cell>
          <cell r="O164" t="str">
            <v>SI</v>
          </cell>
          <cell r="P164" t="str">
            <v>Unidad de Producción Minera</v>
          </cell>
          <cell r="Q164" t="str">
            <v>Trimestral</v>
          </cell>
          <cell r="R164" t="str">
            <v>Acumulado</v>
          </cell>
          <cell r="S164">
            <v>287</v>
          </cell>
          <cell r="T164">
            <v>494</v>
          </cell>
          <cell r="U164">
            <v>556</v>
          </cell>
          <cell r="V164">
            <v>750</v>
          </cell>
          <cell r="W164">
            <v>800</v>
          </cell>
          <cell r="X164">
            <v>2600</v>
          </cell>
          <cell r="Y164">
            <v>0</v>
          </cell>
          <cell r="Z164">
            <v>0</v>
          </cell>
          <cell r="AA164">
            <v>1389</v>
          </cell>
          <cell r="AB164">
            <v>53.42</v>
          </cell>
          <cell r="AC164">
            <v>42460.208333333299</v>
          </cell>
          <cell r="AD164">
            <v>42471.685611689798</v>
          </cell>
          <cell r="AE164" t="str">
            <v>Se han venido desarrollando las gestiones relacionadas con los procesos contractuales para el desarrollo de los proyectos en región, a través de los cuales se brindará la asistencia técnica para llevar a las UPM a un grado básico de formalización, a la fe</v>
          </cell>
          <cell r="AF164">
            <v>42490.208333333299</v>
          </cell>
          <cell r="AG164">
            <v>42506.875195601897</v>
          </cell>
          <cell r="AH164" t="str">
            <v>Monica María Grand Marin</v>
          </cell>
          <cell r="AI164" t="str">
            <v>mmgrand@minminas.gov.co</v>
          </cell>
          <cell r="AJ164">
            <v>15</v>
          </cell>
          <cell r="AK164">
            <v>42551.208333333299</v>
          </cell>
          <cell r="AL164">
            <v>-58</v>
          </cell>
        </row>
        <row r="165">
          <cell r="A165">
            <v>4951</v>
          </cell>
          <cell r="B165" t="str">
            <v>Todos por un Nuevo País</v>
          </cell>
          <cell r="C165" t="str">
            <v>Competitividad e infraestructura estratégica</v>
          </cell>
          <cell r="D165" t="str">
            <v>Consolidar el desarrollo minero-energético para la equidad regional</v>
          </cell>
          <cell r="E165" t="str">
            <v>Minas y Energía</v>
          </cell>
          <cell r="F165" t="str">
            <v>MINMINAS</v>
          </cell>
          <cell r="G165" t="str">
            <v>Desarrollo de un Sector Minero Energético sostenible y bajo en carbono</v>
          </cell>
          <cell r="H165">
            <v>4951</v>
          </cell>
          <cell r="I165" t="str">
            <v>Capacidad instalada de fuentes no convencionales y energías renovables en el sistema energético nacional (MW)</v>
          </cell>
          <cell r="J165" t="str">
            <v>Resultado</v>
          </cell>
          <cell r="K165" t="str">
            <v>Sectorial</v>
          </cell>
          <cell r="L165" t="str">
            <v>SI</v>
          </cell>
          <cell r="M165" t="str">
            <v>NO</v>
          </cell>
          <cell r="N165" t="str">
            <v>NO</v>
          </cell>
          <cell r="O165" t="str">
            <v>SI</v>
          </cell>
          <cell r="P165" t="str">
            <v>MW</v>
          </cell>
          <cell r="Q165" t="str">
            <v>Trimestral</v>
          </cell>
          <cell r="R165" t="str">
            <v>Capacidad</v>
          </cell>
          <cell r="S165">
            <v>9893</v>
          </cell>
          <cell r="T165">
            <v>11045</v>
          </cell>
          <cell r="U165">
            <v>11414</v>
          </cell>
          <cell r="V165">
            <v>11456</v>
          </cell>
          <cell r="W165">
            <v>11534</v>
          </cell>
          <cell r="X165">
            <v>11534</v>
          </cell>
          <cell r="Y165">
            <v>11534.76</v>
          </cell>
          <cell r="Z165">
            <v>100</v>
          </cell>
          <cell r="AA165">
            <v>11534.76</v>
          </cell>
          <cell r="AB165">
            <v>100</v>
          </cell>
          <cell r="AC165">
            <v>42460.208333333299</v>
          </cell>
          <cell r="AD165">
            <v>42468.724051620396</v>
          </cell>
          <cell r="AE165" t="str">
            <v>En el mes de abril se presento un aumento en la capacidad efectiva neta de generación hidráulica de 990 MW, debido al ingreso de la planta porce III 4 con 190 MW, Sogamoso 1 con 263 MW, Sogamoso 2 con 273 MW y Sogamoso 3 con 264 MW. Se presento una dismin</v>
          </cell>
          <cell r="AF165">
            <v>42490.208333333299</v>
          </cell>
          <cell r="AG165">
            <v>42496.701166319399</v>
          </cell>
          <cell r="AH165" t="str">
            <v>Rogerio Ramírez</v>
          </cell>
          <cell r="AI165" t="str">
            <v>rramirez@minminas.gov.co</v>
          </cell>
          <cell r="AJ165">
            <v>45</v>
          </cell>
          <cell r="AK165">
            <v>42551.208333333299</v>
          </cell>
          <cell r="AL165">
            <v>-88</v>
          </cell>
        </row>
        <row r="166">
          <cell r="A166">
            <v>4958</v>
          </cell>
          <cell r="B166" t="str">
            <v>Todos por un Nuevo País</v>
          </cell>
          <cell r="C166" t="str">
            <v>Competitividad e infraestructura estratégica</v>
          </cell>
          <cell r="D166" t="str">
            <v>Consolidar el desarrollo minero-energético para la equidad regional</v>
          </cell>
          <cell r="E166" t="str">
            <v>Minas y Energía</v>
          </cell>
          <cell r="F166" t="str">
            <v>MINMINAS</v>
          </cell>
          <cell r="G166" t="str">
            <v>Consolidación del sector minero como impulsor del desarrollo sostenible</v>
          </cell>
          <cell r="H166">
            <v>4958</v>
          </cell>
          <cell r="I166" t="str">
            <v>Plantas de beneficio de oro en titulos mineros que  utilizan mercurio</v>
          </cell>
          <cell r="J166" t="str">
            <v>Resultado</v>
          </cell>
          <cell r="K166" t="str">
            <v>Sectorial</v>
          </cell>
          <cell r="L166" t="str">
            <v>SI</v>
          </cell>
          <cell r="M166" t="str">
            <v>SI</v>
          </cell>
          <cell r="N166" t="str">
            <v>NO</v>
          </cell>
          <cell r="O166" t="str">
            <v>SI</v>
          </cell>
          <cell r="P166" t="str">
            <v>Planta de beneficio de oro</v>
          </cell>
          <cell r="Q166" t="str">
            <v>Trimestral</v>
          </cell>
          <cell r="R166" t="str">
            <v>Reducción</v>
          </cell>
          <cell r="S166">
            <v>50</v>
          </cell>
          <cell r="T166">
            <v>0</v>
          </cell>
          <cell r="U166">
            <v>0</v>
          </cell>
          <cell r="V166">
            <v>0</v>
          </cell>
          <cell r="W166">
            <v>0</v>
          </cell>
          <cell r="X166">
            <v>0</v>
          </cell>
          <cell r="Y166">
            <v>0</v>
          </cell>
          <cell r="Z166">
            <v>0</v>
          </cell>
          <cell r="AA166">
            <v>0</v>
          </cell>
          <cell r="AB166">
            <v>0</v>
          </cell>
          <cell r="AC166">
            <v>0</v>
          </cell>
          <cell r="AD166">
            <v>0</v>
          </cell>
          <cell r="AE166">
            <v>0</v>
          </cell>
          <cell r="AF166">
            <v>0</v>
          </cell>
          <cell r="AG166">
            <v>0</v>
          </cell>
          <cell r="AH166" t="str">
            <v>Monica María Grand Marin</v>
          </cell>
          <cell r="AI166" t="str">
            <v>mmgrand@minminas.gov.co</v>
          </cell>
          <cell r="AJ166">
            <v>15</v>
          </cell>
          <cell r="AK166">
            <v>0</v>
          </cell>
          <cell r="AL166">
            <v>0</v>
          </cell>
        </row>
        <row r="167">
          <cell r="A167">
            <v>4959</v>
          </cell>
          <cell r="B167" t="str">
            <v>Todos por un Nuevo País</v>
          </cell>
          <cell r="C167" t="str">
            <v>Competitividad e infraestructura estratégica</v>
          </cell>
          <cell r="D167" t="str">
            <v>Consolidar el desarrollo minero-energético para la equidad regional</v>
          </cell>
          <cell r="E167" t="str">
            <v>Minas y Energía</v>
          </cell>
          <cell r="F167" t="str">
            <v>MINMINAS</v>
          </cell>
          <cell r="G167" t="str">
            <v>Consolidación del sector minero como impulsor del desarrollo sostenible</v>
          </cell>
          <cell r="H167">
            <v>4959</v>
          </cell>
          <cell r="I167" t="str">
            <v>Plantas de beneficio de oro en titulos mineros asistidas en tecnologías limpias</v>
          </cell>
          <cell r="J167" t="str">
            <v>Producto</v>
          </cell>
          <cell r="K167" t="str">
            <v>Sectorial</v>
          </cell>
          <cell r="L167" t="str">
            <v>SI</v>
          </cell>
          <cell r="M167" t="str">
            <v>SI</v>
          </cell>
          <cell r="N167" t="str">
            <v>NO</v>
          </cell>
          <cell r="O167" t="str">
            <v>SI</v>
          </cell>
          <cell r="P167" t="str">
            <v xml:space="preserve">Plantas de beneficio de oro </v>
          </cell>
          <cell r="Q167" t="str">
            <v>Anual</v>
          </cell>
          <cell r="R167" t="str">
            <v>Acumulado</v>
          </cell>
          <cell r="S167">
            <v>6</v>
          </cell>
          <cell r="T167">
            <v>14</v>
          </cell>
          <cell r="U167">
            <v>12</v>
          </cell>
          <cell r="V167">
            <v>12</v>
          </cell>
          <cell r="W167">
            <v>12</v>
          </cell>
          <cell r="X167">
            <v>50</v>
          </cell>
          <cell r="Y167">
            <v>0</v>
          </cell>
          <cell r="Z167">
            <v>0</v>
          </cell>
          <cell r="AA167">
            <v>0</v>
          </cell>
          <cell r="AB167">
            <v>0</v>
          </cell>
          <cell r="AC167">
            <v>0</v>
          </cell>
          <cell r="AD167">
            <v>0</v>
          </cell>
          <cell r="AE167" t="str">
            <v>Se han venido desarrollando las gestiones relacionadas con los procesos contractuales para el desarrollo de los proyectos en región, a través de los cuales se brindará la asistencia teórico práctica para la eliminación del uso del mercurio en las activida</v>
          </cell>
          <cell r="AF167">
            <v>42490.208333333299</v>
          </cell>
          <cell r="AG167">
            <v>42506.829469641198</v>
          </cell>
          <cell r="AH167" t="str">
            <v>Monica María Grand Marin</v>
          </cell>
          <cell r="AI167" t="str">
            <v>mmgrand@minminas.gov.co</v>
          </cell>
          <cell r="AJ167">
            <v>15</v>
          </cell>
          <cell r="AK167">
            <v>0</v>
          </cell>
          <cell r="AL167">
            <v>0</v>
          </cell>
        </row>
        <row r="168">
          <cell r="A168">
            <v>4947</v>
          </cell>
          <cell r="B168" t="str">
            <v>Todos por un Nuevo País</v>
          </cell>
          <cell r="C168" t="str">
            <v>Competitividad e infraestructura estratégica</v>
          </cell>
          <cell r="D168" t="str">
            <v>Consolidar el desarrollo minero-energético para la equidad regional</v>
          </cell>
          <cell r="E168" t="str">
            <v>Minas y Energía</v>
          </cell>
          <cell r="F168" t="str">
            <v>MINMINAS</v>
          </cell>
          <cell r="G168" t="str">
            <v>Ampliación de la cobertura en la prestación del servicio de energía eléctrica</v>
          </cell>
          <cell r="H168">
            <v>4947</v>
          </cell>
          <cell r="I168" t="str">
            <v>Nuevos usuarios con servicio de energía eléctrica con recursos públicos</v>
          </cell>
          <cell r="J168" t="str">
            <v>Producto</v>
          </cell>
          <cell r="K168" t="str">
            <v>Sectorial</v>
          </cell>
          <cell r="L168" t="str">
            <v>SI</v>
          </cell>
          <cell r="M168" t="str">
            <v>SI</v>
          </cell>
          <cell r="N168" t="str">
            <v>NO</v>
          </cell>
          <cell r="O168" t="str">
            <v>SI</v>
          </cell>
          <cell r="P168" t="str">
            <v>Usuarios</v>
          </cell>
          <cell r="Q168" t="str">
            <v>Trimestral</v>
          </cell>
          <cell r="R168" t="str">
            <v>Acumulado</v>
          </cell>
          <cell r="S168">
            <v>57028</v>
          </cell>
          <cell r="T168">
            <v>7703</v>
          </cell>
          <cell r="U168">
            <v>23387</v>
          </cell>
          <cell r="V168">
            <v>52041</v>
          </cell>
          <cell r="W168">
            <v>90339</v>
          </cell>
          <cell r="X168">
            <v>173469</v>
          </cell>
          <cell r="Y168">
            <v>8365</v>
          </cell>
          <cell r="Z168">
            <v>35.770000000000003</v>
          </cell>
          <cell r="AA168">
            <v>19312</v>
          </cell>
          <cell r="AB168">
            <v>11.13</v>
          </cell>
          <cell r="AC168">
            <v>42460.208333333299</v>
          </cell>
          <cell r="AD168">
            <v>42471.648505057899</v>
          </cell>
          <cell r="AE168" t="str">
            <v xml:space="preserve">El MME suscribió los contratos en el 2015, para que con la vigencia del año 2016, beneficie a 1830 nuevos usuarios en los departamentos de Antioquia, Bolívar, Chocó, Meta, Nariño, Santander y Guaviare con recursos del fondo FAZNI. Durante los años 2014 y </v>
          </cell>
          <cell r="AF168">
            <v>42490.208333333299</v>
          </cell>
          <cell r="AG168">
            <v>42506.814017326396</v>
          </cell>
          <cell r="AH168" t="str">
            <v>Rogerio Ramírez</v>
          </cell>
          <cell r="AI168" t="str">
            <v>rramirez@minminas.gov.co</v>
          </cell>
          <cell r="AJ168">
            <v>45</v>
          </cell>
          <cell r="AK168">
            <v>42551.208333333299</v>
          </cell>
          <cell r="AL168">
            <v>-88</v>
          </cell>
        </row>
        <row r="169">
          <cell r="A169">
            <v>4948</v>
          </cell>
          <cell r="B169" t="str">
            <v>Todos por un Nuevo País</v>
          </cell>
          <cell r="C169" t="str">
            <v>Competitividad e infraestructura estratégica</v>
          </cell>
          <cell r="D169" t="str">
            <v>Consolidar el desarrollo minero-energético para la equidad regional</v>
          </cell>
          <cell r="E169" t="str">
            <v>Minas y Energía</v>
          </cell>
          <cell r="F169" t="str">
            <v>MINMINAS</v>
          </cell>
          <cell r="G169" t="str">
            <v>Ampliación de la cobertura en la prestación del servicio de energía eléctrica</v>
          </cell>
          <cell r="H169">
            <v>4948</v>
          </cell>
          <cell r="I169" t="str">
            <v>Nuevos usuarios conectados a las Zonas No Interconectadas (ZNI) pertenecientes a zonas anteriormente sin cobertura mediante recursos públicos</v>
          </cell>
          <cell r="J169" t="str">
            <v>Producto</v>
          </cell>
          <cell r="K169" t="str">
            <v>Sectorial</v>
          </cell>
          <cell r="L169" t="str">
            <v>SI</v>
          </cell>
          <cell r="M169" t="str">
            <v>SI</v>
          </cell>
          <cell r="N169" t="str">
            <v>NO</v>
          </cell>
          <cell r="O169" t="str">
            <v>SI</v>
          </cell>
          <cell r="P169" t="str">
            <v>Usuarios</v>
          </cell>
          <cell r="Q169" t="str">
            <v>Trimestral</v>
          </cell>
          <cell r="R169" t="str">
            <v>Acumulado</v>
          </cell>
          <cell r="S169">
            <v>15219</v>
          </cell>
          <cell r="T169">
            <v>843</v>
          </cell>
          <cell r="U169">
            <v>1687</v>
          </cell>
          <cell r="V169">
            <v>2530</v>
          </cell>
          <cell r="W169">
            <v>3373</v>
          </cell>
          <cell r="X169">
            <v>8434</v>
          </cell>
          <cell r="Y169">
            <v>1830</v>
          </cell>
          <cell r="Z169">
            <v>100</v>
          </cell>
          <cell r="AA169">
            <v>3668</v>
          </cell>
          <cell r="AB169">
            <v>43.491</v>
          </cell>
          <cell r="AC169">
            <v>42460.208333333299</v>
          </cell>
          <cell r="AD169">
            <v>42496.783721296299</v>
          </cell>
          <cell r="AE169" t="str">
            <v>El MME suscribió los contratos en el 2015, para que con la vigencia del año 2016, beneficie a 1830 nuevos usuarios en los departamentos de Antioquia, Bolívar, Chocó, Meta, Nariño, Santander y Guaviare con recursos del fondo FAZNI.</v>
          </cell>
          <cell r="AF169">
            <v>42429.208333333299</v>
          </cell>
          <cell r="AG169">
            <v>42496.783721145803</v>
          </cell>
          <cell r="AH169" t="str">
            <v>Rogerio Ramírez</v>
          </cell>
          <cell r="AI169" t="str">
            <v>rramirez@minminas.gov.co</v>
          </cell>
          <cell r="AJ169">
            <v>0</v>
          </cell>
          <cell r="AK169">
            <v>42551.208333333299</v>
          </cell>
          <cell r="AL169">
            <v>-43</v>
          </cell>
        </row>
        <row r="170">
          <cell r="A170">
            <v>4949</v>
          </cell>
          <cell r="B170" t="str">
            <v>Todos por un Nuevo País</v>
          </cell>
          <cell r="C170" t="str">
            <v>Competitividad e infraestructura estratégica</v>
          </cell>
          <cell r="D170" t="str">
            <v>Consolidar el desarrollo minero-energético para la equidad regional</v>
          </cell>
          <cell r="E170" t="str">
            <v>Minas y Energía</v>
          </cell>
          <cell r="F170" t="str">
            <v>MINMINAS</v>
          </cell>
          <cell r="G170" t="str">
            <v>Ampliación de la cobertura en la prestación del servicio de energía eléctrica</v>
          </cell>
          <cell r="H170">
            <v>4949</v>
          </cell>
          <cell r="I170" t="str">
            <v>Nuevos usuarios conectados al Sistema Interconectado Nacional (SIN) pertenecientes a zonas anteriormente sin cobertura mediante recursos públicos</v>
          </cell>
          <cell r="J170" t="str">
            <v>Producto</v>
          </cell>
          <cell r="K170" t="str">
            <v>Sectorial</v>
          </cell>
          <cell r="L170" t="str">
            <v>SI</v>
          </cell>
          <cell r="M170" t="str">
            <v>SI</v>
          </cell>
          <cell r="N170" t="str">
            <v>NO</v>
          </cell>
          <cell r="O170" t="str">
            <v>SI</v>
          </cell>
          <cell r="P170" t="str">
            <v>Usuarios</v>
          </cell>
          <cell r="Q170" t="str">
            <v>Trimestral</v>
          </cell>
          <cell r="R170" t="str">
            <v>Acumulado</v>
          </cell>
          <cell r="S170">
            <v>40921</v>
          </cell>
          <cell r="T170">
            <v>6860</v>
          </cell>
          <cell r="U170">
            <v>10393</v>
          </cell>
          <cell r="V170">
            <v>15589</v>
          </cell>
          <cell r="W170">
            <v>19122</v>
          </cell>
          <cell r="X170">
            <v>51963</v>
          </cell>
          <cell r="Y170">
            <v>6535</v>
          </cell>
          <cell r="Z170">
            <v>62.88</v>
          </cell>
          <cell r="AA170">
            <v>15644</v>
          </cell>
          <cell r="AB170">
            <v>30.11</v>
          </cell>
          <cell r="AC170">
            <v>42460.208333333299</v>
          </cell>
          <cell r="AD170">
            <v>42471.649321643497</v>
          </cell>
          <cell r="AE170" t="str">
            <v>Durante los años 2014 y 2015 se comprometieron recursos mediante contratos del fondo FAER, que afectan el presupuesto de la vigencia 2016 que pretende beneficiar con el servicio de energía eléctrica a 6535 nuevos usuarios que están ubicados en los departa</v>
          </cell>
          <cell r="AF170">
            <v>42490.208333333299</v>
          </cell>
          <cell r="AG170">
            <v>42496.784412534696</v>
          </cell>
          <cell r="AH170" t="str">
            <v>Rogerio Ramírez</v>
          </cell>
          <cell r="AI170" t="str">
            <v>rramirez@minminas.gov.co</v>
          </cell>
          <cell r="AJ170">
            <v>0</v>
          </cell>
          <cell r="AK170">
            <v>42551.208333333299</v>
          </cell>
          <cell r="AL170">
            <v>-43</v>
          </cell>
        </row>
        <row r="171">
          <cell r="A171">
            <v>4950</v>
          </cell>
          <cell r="B171" t="str">
            <v>Todos por un Nuevo País</v>
          </cell>
          <cell r="C171" t="str">
            <v>Competitividad e infraestructura estratégica</v>
          </cell>
          <cell r="D171" t="str">
            <v>Consolidar el desarrollo minero-energético para la equidad regional</v>
          </cell>
          <cell r="E171" t="str">
            <v>Minas y Energía</v>
          </cell>
          <cell r="F171" t="str">
            <v>MINMINAS</v>
          </cell>
          <cell r="G171" t="str">
            <v>Ampliación de la cobertura en la prestación del servicio de energía eléctrica</v>
          </cell>
          <cell r="H171">
            <v>4950</v>
          </cell>
          <cell r="I171" t="str">
            <v>Nuevos usuarios conectados al Sistema Interconectado Nacional (SIN) pertenecientes a zonas anteriormente sin cobertura mediante planes de expansión de los distribuidores.</v>
          </cell>
          <cell r="J171" t="str">
            <v>Producto</v>
          </cell>
          <cell r="K171" t="str">
            <v>Sectorial</v>
          </cell>
          <cell r="L171" t="str">
            <v>SI</v>
          </cell>
          <cell r="M171" t="str">
            <v>SI</v>
          </cell>
          <cell r="N171" t="str">
            <v>NO</v>
          </cell>
          <cell r="O171" t="str">
            <v>SI</v>
          </cell>
          <cell r="P171" t="str">
            <v>Usuarios</v>
          </cell>
          <cell r="Q171" t="str">
            <v>Trimestral</v>
          </cell>
          <cell r="R171" t="str">
            <v>Acumulado</v>
          </cell>
          <cell r="S171">
            <v>0</v>
          </cell>
          <cell r="T171">
            <v>0</v>
          </cell>
          <cell r="U171">
            <v>11307</v>
          </cell>
          <cell r="V171">
            <v>33922</v>
          </cell>
          <cell r="W171">
            <v>67843</v>
          </cell>
          <cell r="X171">
            <v>113072</v>
          </cell>
          <cell r="Y171">
            <v>0</v>
          </cell>
          <cell r="Z171">
            <v>0</v>
          </cell>
          <cell r="AA171">
            <v>0</v>
          </cell>
          <cell r="AB171">
            <v>0</v>
          </cell>
          <cell r="AC171">
            <v>42460.208333333299</v>
          </cell>
          <cell r="AD171">
            <v>42496.783991122698</v>
          </cell>
          <cell r="AE171" t="str">
            <v xml:space="preserve">Los días 13 y 14 de abril, el MME envió una comunicación a los Operadores de Red, para que reporten trimestralmente, los nuevos usuarios energizados que se encuentran ubicados en zonas anteriormente sin cobertura. En la actualidad se continua gestionando </v>
          </cell>
          <cell r="AF171">
            <v>42490.208333333299</v>
          </cell>
          <cell r="AG171">
            <v>42506.815323645802</v>
          </cell>
          <cell r="AH171" t="str">
            <v>Rogerio Ramírez</v>
          </cell>
          <cell r="AI171" t="str">
            <v>rramirez@minminas.gov.co</v>
          </cell>
          <cell r="AJ171">
            <v>45</v>
          </cell>
          <cell r="AK171">
            <v>42551.208333333299</v>
          </cell>
          <cell r="AL171">
            <v>-88</v>
          </cell>
        </row>
        <row r="172">
          <cell r="A172">
            <v>4953</v>
          </cell>
          <cell r="B172" t="str">
            <v>Todos por un Nuevo País</v>
          </cell>
          <cell r="C172" t="str">
            <v>Competitividad e infraestructura estratégica</v>
          </cell>
          <cell r="D172" t="str">
            <v>Consolidar el desarrollo minero-energético para la equidad regional</v>
          </cell>
          <cell r="E172" t="str">
            <v>Minas y Energía</v>
          </cell>
          <cell r="F172" t="str">
            <v>MINMINAS</v>
          </cell>
          <cell r="G172" t="str">
            <v>Ampliación de la cobertura en la prestación del servicio de energía eléctrica</v>
          </cell>
          <cell r="H172">
            <v>4953</v>
          </cell>
          <cell r="I172" t="str">
            <v>Factor de carga promedio día del sistema</v>
          </cell>
          <cell r="J172" t="str">
            <v>Resultado</v>
          </cell>
          <cell r="K172" t="str">
            <v>Sectorial</v>
          </cell>
          <cell r="L172" t="str">
            <v>SI</v>
          </cell>
          <cell r="M172" t="str">
            <v>SI</v>
          </cell>
          <cell r="N172" t="str">
            <v>NO</v>
          </cell>
          <cell r="O172" t="str">
            <v>SI</v>
          </cell>
          <cell r="P172" t="str">
            <v>Pendiente</v>
          </cell>
          <cell r="Q172" t="str">
            <v>Anual</v>
          </cell>
          <cell r="R172" t="str">
            <v>Flujo</v>
          </cell>
          <cell r="S172">
            <v>0.82499999999999996</v>
          </cell>
          <cell r="T172">
            <v>0.82499999999999996</v>
          </cell>
          <cell r="U172">
            <v>0.83099999999999996</v>
          </cell>
          <cell r="V172">
            <v>0.83799999999999997</v>
          </cell>
          <cell r="W172">
            <v>0.84399999999999997</v>
          </cell>
          <cell r="X172">
            <v>0.84399999999999997</v>
          </cell>
          <cell r="Y172">
            <v>0</v>
          </cell>
          <cell r="Z172">
            <v>0</v>
          </cell>
          <cell r="AA172">
            <v>0</v>
          </cell>
          <cell r="AB172">
            <v>0</v>
          </cell>
          <cell r="AC172">
            <v>0</v>
          </cell>
          <cell r="AD172">
            <v>0</v>
          </cell>
          <cell r="AE172" t="str">
            <v>El factor de carga del sistema fue de 0,836 presentando un incremento significativo de 0.95% con respecto a diciembre de 2015</v>
          </cell>
          <cell r="AF172">
            <v>42400.208333333299</v>
          </cell>
          <cell r="AG172">
            <v>42468.468926076399</v>
          </cell>
          <cell r="AH172" t="str">
            <v>Omar Serrano</v>
          </cell>
          <cell r="AI172" t="str">
            <v>ooserrano@minminas.gov.co</v>
          </cell>
          <cell r="AJ172">
            <v>30</v>
          </cell>
          <cell r="AK172">
            <v>0</v>
          </cell>
          <cell r="AL172">
            <v>0</v>
          </cell>
        </row>
        <row r="173">
          <cell r="A173">
            <v>5227</v>
          </cell>
          <cell r="B173" t="str">
            <v>Todos por un Nuevo País</v>
          </cell>
          <cell r="C173" t="str">
            <v>Competitividad e infraestructura estratégica</v>
          </cell>
          <cell r="D173" t="str">
            <v>Consolidar el desarrollo minero-energético para la equidad regional</v>
          </cell>
          <cell r="E173" t="str">
            <v>Minas y Energía</v>
          </cell>
          <cell r="F173" t="str">
            <v>MINMINAS</v>
          </cell>
          <cell r="G173" t="str">
            <v>Ampliación de la cobertura en la prestación del servicio de energía eléctrica</v>
          </cell>
          <cell r="H173">
            <v>5227</v>
          </cell>
          <cell r="I173" t="str">
            <v>Capacidad instalada de generación de energía eléctrica (MW)</v>
          </cell>
          <cell r="J173" t="str">
            <v>Resultado</v>
          </cell>
          <cell r="K173" t="str">
            <v>Sectorial</v>
          </cell>
          <cell r="L173" t="str">
            <v>NO</v>
          </cell>
          <cell r="M173" t="str">
            <v>NO</v>
          </cell>
          <cell r="N173" t="str">
            <v>NO</v>
          </cell>
          <cell r="O173" t="str">
            <v>SI</v>
          </cell>
          <cell r="P173" t="str">
            <v>Megavatio</v>
          </cell>
          <cell r="Q173" t="str">
            <v>Trimestral</v>
          </cell>
          <cell r="R173" t="str">
            <v>Capacidad</v>
          </cell>
          <cell r="S173">
            <v>14764</v>
          </cell>
          <cell r="T173">
            <v>16229</v>
          </cell>
          <cell r="U173">
            <v>16599</v>
          </cell>
          <cell r="V173">
            <v>16599</v>
          </cell>
          <cell r="W173">
            <v>16600</v>
          </cell>
          <cell r="X173">
            <v>16600</v>
          </cell>
          <cell r="Y173">
            <v>16418.919999999998</v>
          </cell>
          <cell r="Z173">
            <v>90.19</v>
          </cell>
          <cell r="AA173">
            <v>16418.919999999998</v>
          </cell>
          <cell r="AB173">
            <v>90.14</v>
          </cell>
          <cell r="AC173">
            <v>42460.208333333299</v>
          </cell>
          <cell r="AD173">
            <v>42468.464979664401</v>
          </cell>
          <cell r="AE173" t="str">
            <v>En el mes de abril se presento un aumento en la capacidad instalada de generación efectiva neta de 1.829,80 MW, debido a: -Ingreso de las plantas hidráulicas: Porce III 4 (190 MW), Sogamoso 1 (263 MW), Sogamoso 2 (273 MW) y Sogamoso 3 (264 MW). -Ingreso d</v>
          </cell>
          <cell r="AF173">
            <v>42490.208333333299</v>
          </cell>
          <cell r="AG173">
            <v>42496.701895335602</v>
          </cell>
          <cell r="AH173" t="str">
            <v>Rogerio Ramírez</v>
          </cell>
          <cell r="AI173" t="str">
            <v>rramirez@minminas.gov.co</v>
          </cell>
          <cell r="AJ173">
            <v>45</v>
          </cell>
          <cell r="AK173">
            <v>42551.208333333299</v>
          </cell>
          <cell r="AL173">
            <v>-88</v>
          </cell>
        </row>
        <row r="174">
          <cell r="A174">
            <v>5199</v>
          </cell>
          <cell r="B174" t="str">
            <v>Todos por un Nuevo País</v>
          </cell>
          <cell r="C174" t="str">
            <v>Competitividad e infraestructura estratégica</v>
          </cell>
          <cell r="D174" t="str">
            <v>Consolidar el desarrollo minero-energético para la equidad regional</v>
          </cell>
          <cell r="E174" t="str">
            <v>Minas y Energía</v>
          </cell>
          <cell r="F174" t="str">
            <v>UPME</v>
          </cell>
          <cell r="G174" t="str">
            <v>Ampliación de la cobertura en la prestación del servicio de energía eléctrica</v>
          </cell>
          <cell r="H174">
            <v>5199</v>
          </cell>
          <cell r="I174" t="str">
            <v>Kilómetros de redes de transmisión</v>
          </cell>
          <cell r="J174" t="str">
            <v>Gestión</v>
          </cell>
          <cell r="K174" t="str">
            <v>Sectorial</v>
          </cell>
          <cell r="L174" t="str">
            <v>NO</v>
          </cell>
          <cell r="M174" t="str">
            <v>NO</v>
          </cell>
          <cell r="N174" t="str">
            <v>NO</v>
          </cell>
          <cell r="O174" t="str">
            <v>SI</v>
          </cell>
          <cell r="P174" t="str">
            <v>Kilómetros</v>
          </cell>
          <cell r="Q174" t="str">
            <v>Semestral</v>
          </cell>
          <cell r="R174" t="str">
            <v>Capacidad</v>
          </cell>
          <cell r="S174">
            <v>14626</v>
          </cell>
          <cell r="T174">
            <v>14626</v>
          </cell>
          <cell r="U174">
            <v>0</v>
          </cell>
          <cell r="V174">
            <v>0</v>
          </cell>
          <cell r="W174">
            <v>15307</v>
          </cell>
          <cell r="X174">
            <v>15307</v>
          </cell>
          <cell r="Y174">
            <v>0</v>
          </cell>
          <cell r="Z174">
            <v>0</v>
          </cell>
          <cell r="AA174">
            <v>0</v>
          </cell>
          <cell r="AB174">
            <v>0</v>
          </cell>
          <cell r="AC174">
            <v>0</v>
          </cell>
          <cell r="AD174">
            <v>0</v>
          </cell>
          <cell r="AE174">
            <v>0</v>
          </cell>
          <cell r="AF174">
            <v>0</v>
          </cell>
          <cell r="AG174">
            <v>0</v>
          </cell>
          <cell r="AH174" t="str">
            <v>Libardo Murillo</v>
          </cell>
          <cell r="AI174" t="str">
            <v>libardo.murillo@upme.gov.co</v>
          </cell>
          <cell r="AJ174">
            <v>0</v>
          </cell>
          <cell r="AK174">
            <v>0</v>
          </cell>
          <cell r="AL174">
            <v>0</v>
          </cell>
        </row>
        <row r="175">
          <cell r="A175">
            <v>4952</v>
          </cell>
          <cell r="B175" t="str">
            <v>Todos por un Nuevo País</v>
          </cell>
          <cell r="C175" t="str">
            <v>Competitividad e infraestructura estratégica</v>
          </cell>
          <cell r="D175" t="str">
            <v>Consolidar el desarrollo minero-energético para la equidad regional</v>
          </cell>
          <cell r="E175" t="str">
            <v>Minas y Energía</v>
          </cell>
          <cell r="F175" t="str">
            <v>UPME</v>
          </cell>
          <cell r="G175" t="str">
            <v>Desarrollo de un Sector Minero Energético sostenible y bajo en carbono</v>
          </cell>
          <cell r="H175">
            <v>4952</v>
          </cell>
          <cell r="I175" t="str">
            <v>Planes de Energización Rural Sostenible (PERS)</v>
          </cell>
          <cell r="J175" t="str">
            <v>Gestión</v>
          </cell>
          <cell r="K175" t="str">
            <v>Sectorial</v>
          </cell>
          <cell r="L175" t="str">
            <v>SI</v>
          </cell>
          <cell r="M175" t="str">
            <v>NO</v>
          </cell>
          <cell r="N175" t="str">
            <v>NO</v>
          </cell>
          <cell r="O175" t="str">
            <v>SI</v>
          </cell>
          <cell r="P175" t="str">
            <v>Planes</v>
          </cell>
          <cell r="Q175" t="str">
            <v>Anual</v>
          </cell>
          <cell r="R175" t="str">
            <v>Acumulado</v>
          </cell>
          <cell r="S175">
            <v>1</v>
          </cell>
          <cell r="T175">
            <v>1</v>
          </cell>
          <cell r="U175">
            <v>1</v>
          </cell>
          <cell r="V175">
            <v>1</v>
          </cell>
          <cell r="W175">
            <v>1</v>
          </cell>
          <cell r="X175">
            <v>4</v>
          </cell>
          <cell r="Y175">
            <v>0</v>
          </cell>
          <cell r="Z175">
            <v>0</v>
          </cell>
          <cell r="AA175">
            <v>0</v>
          </cell>
          <cell r="AB175">
            <v>0</v>
          </cell>
          <cell r="AC175">
            <v>0</v>
          </cell>
          <cell r="AD175">
            <v>0</v>
          </cell>
          <cell r="AE175" t="str">
            <v>Ya completada la fase de recopilación y clasificación de información disponible en un 80%, al tiempo se procede a caracterizar el consumo básico de energía y estimación de la demanda, esta labor está en un 35%. Se analiza la oferta y la demanda y se proce</v>
          </cell>
          <cell r="AF175">
            <v>42400.208333333299</v>
          </cell>
          <cell r="AG175">
            <v>42495.368350428202</v>
          </cell>
          <cell r="AH175" t="str">
            <v>Libardo Murillo</v>
          </cell>
          <cell r="AI175" t="str">
            <v>libardo.murillo@upme.gov.co</v>
          </cell>
          <cell r="AJ175">
            <v>0</v>
          </cell>
          <cell r="AK175">
            <v>0</v>
          </cell>
          <cell r="AL175">
            <v>0</v>
          </cell>
        </row>
        <row r="176">
          <cell r="A176">
            <v>4492</v>
          </cell>
          <cell r="B176" t="str">
            <v>Todos por un Nuevo País</v>
          </cell>
          <cell r="C176" t="str">
            <v>Movilidad social</v>
          </cell>
          <cell r="D176" t="str">
            <v>Garantizar los mínimos vitales y avanzar en el fortalecimiento de las capacidades de la población en pobreza extrema para su efectiva inclusión social y productiva (Sistema de Promoción Social).</v>
          </cell>
          <cell r="E176" t="str">
            <v>Agropecuario</v>
          </cell>
          <cell r="F176" t="str">
            <v>Unidad de Restitución de Tierras</v>
          </cell>
          <cell r="G176" t="str">
            <v>Atención y Asistencia a Territorios vulnerables y/o excluidos</v>
          </cell>
          <cell r="H176">
            <v>4492</v>
          </cell>
          <cell r="I176" t="str">
            <v>Familias con orden judicial de restitución de tierras</v>
          </cell>
          <cell r="J176" t="str">
            <v>Producto</v>
          </cell>
          <cell r="K176" t="str">
            <v>Sectorial</v>
          </cell>
          <cell r="L176" t="str">
            <v>SI</v>
          </cell>
          <cell r="M176" t="str">
            <v>SI</v>
          </cell>
          <cell r="N176" t="str">
            <v>NO</v>
          </cell>
          <cell r="O176" t="str">
            <v>SI</v>
          </cell>
          <cell r="P176" t="str">
            <v>Familias</v>
          </cell>
          <cell r="Q176" t="str">
            <v>Mensual</v>
          </cell>
          <cell r="R176" t="str">
            <v>Capacidad</v>
          </cell>
          <cell r="S176">
            <v>2868</v>
          </cell>
          <cell r="T176">
            <v>5901</v>
          </cell>
          <cell r="U176">
            <v>8934</v>
          </cell>
          <cell r="V176">
            <v>11967</v>
          </cell>
          <cell r="W176">
            <v>15000</v>
          </cell>
          <cell r="X176">
            <v>15000</v>
          </cell>
          <cell r="Y176">
            <v>4717</v>
          </cell>
          <cell r="Z176">
            <v>30.481000000000002</v>
          </cell>
          <cell r="AA176">
            <v>4717</v>
          </cell>
          <cell r="AB176">
            <v>15.241</v>
          </cell>
          <cell r="AC176">
            <v>42490.208333333299</v>
          </cell>
          <cell r="AD176">
            <v>42501.450963391202</v>
          </cell>
          <cell r="AE176" t="str">
            <v>La URT, a 30 de abril de 2016, reporta un acumulado de 4.717 familias beneficiarias de las órdenes de restitución de tierras, 2.475 por la ruta individual y 2.242 por la ruta colectiva. Cabe anotar que de éste acumulado, en lo corrido de 2016 se han benef</v>
          </cell>
          <cell r="AF176">
            <v>42490.208333333299</v>
          </cell>
          <cell r="AG176">
            <v>42501.450963229203</v>
          </cell>
          <cell r="AH176" t="str">
            <v>Alba Rocío Ortiz</v>
          </cell>
          <cell r="AI176" t="str">
            <v>alba.ortiz@esap.edu.co</v>
          </cell>
          <cell r="AJ176">
            <v>10</v>
          </cell>
          <cell r="AK176">
            <v>42520.208333333299</v>
          </cell>
          <cell r="AL176">
            <v>-23</v>
          </cell>
        </row>
        <row r="177">
          <cell r="A177">
            <v>4967</v>
          </cell>
          <cell r="B177" t="str">
            <v>Todos por un Nuevo País</v>
          </cell>
          <cell r="C177" t="str">
            <v>Movilidad social</v>
          </cell>
          <cell r="D177" t="str">
            <v>Garantizar los mínimos vitales y avanzar en el fortalecimiento de las capacidades de la población en pobreza extrema para su efectiva inclusión social y productiva (Sistema de Promoción Social).</v>
          </cell>
          <cell r="E177" t="str">
            <v>Inclusión Social y Reconciliación</v>
          </cell>
          <cell r="F177" t="str">
            <v xml:space="preserve">Agencia Nacional para la Superación de la Pobreza </v>
          </cell>
          <cell r="G177" t="str">
            <v>Atención y Asistencia a Poblaciones  vulnerables y/o excluidas</v>
          </cell>
          <cell r="H177">
            <v>4967</v>
          </cell>
          <cell r="I177" t="str">
            <v>Hogares Acompañados por la Estrategia UNIDOS</v>
          </cell>
          <cell r="J177" t="str">
            <v>Producto</v>
          </cell>
          <cell r="K177" t="str">
            <v>Sectorial</v>
          </cell>
          <cell r="L177" t="str">
            <v>NO</v>
          </cell>
          <cell r="M177" t="str">
            <v>SI</v>
          </cell>
          <cell r="N177" t="str">
            <v>NO</v>
          </cell>
          <cell r="O177" t="str">
            <v>SI</v>
          </cell>
          <cell r="P177" t="str">
            <v>Hogares</v>
          </cell>
          <cell r="Q177" t="str">
            <v>Mensual</v>
          </cell>
          <cell r="R177" t="str">
            <v>Flujo</v>
          </cell>
          <cell r="S177">
            <v>1149290</v>
          </cell>
          <cell r="T177">
            <v>1070000</v>
          </cell>
          <cell r="U177">
            <v>1060000</v>
          </cell>
          <cell r="V177">
            <v>1060000</v>
          </cell>
          <cell r="W177">
            <v>1060000</v>
          </cell>
          <cell r="X177">
            <v>1060000</v>
          </cell>
          <cell r="Y177">
            <v>0</v>
          </cell>
          <cell r="Z177">
            <v>0</v>
          </cell>
          <cell r="AA177">
            <v>0</v>
          </cell>
          <cell r="AB177">
            <v>0</v>
          </cell>
          <cell r="AC177">
            <v>0</v>
          </cell>
          <cell r="AD177">
            <v>0</v>
          </cell>
          <cell r="AE177">
            <v>0</v>
          </cell>
          <cell r="AF177">
            <v>0</v>
          </cell>
          <cell r="AG177">
            <v>0</v>
          </cell>
          <cell r="AH177" t="str">
            <v>Carolina Blackburn Cardona</v>
          </cell>
          <cell r="AI177" t="str">
            <v>carolina.blackburn@prosperidadsocial.gov.co</v>
          </cell>
          <cell r="AJ177">
            <v>15</v>
          </cell>
          <cell r="AK177">
            <v>0</v>
          </cell>
          <cell r="AL177">
            <v>0</v>
          </cell>
        </row>
        <row r="178">
          <cell r="A178">
            <v>4332</v>
          </cell>
          <cell r="B178" t="str">
            <v>Todos por un Nuevo País</v>
          </cell>
          <cell r="C178" t="str">
            <v>Movilidad social</v>
          </cell>
          <cell r="D178" t="str">
            <v>Garantizar los mínimos vitales y avanzar en el fortalecimiento de las capacidades de la población en pobreza extrema para su efectiva inclusión social y productiva (Sistema de Promoción Social).</v>
          </cell>
          <cell r="E178" t="str">
            <v>Inclusión Social y Reconciliación</v>
          </cell>
          <cell r="F178" t="str">
            <v xml:space="preserve">Agencia Nacional para la Superación de la Pobreza </v>
          </cell>
          <cell r="G178" t="str">
            <v>Atención y Asistencia a Poblaciones  vulnerables y/o excluidas</v>
          </cell>
          <cell r="H178">
            <v>4332</v>
          </cell>
          <cell r="I178" t="str">
            <v>Hogares beneficiarios del Subsidio Familiar de Vivienda en Especie con acompañamiento familiar y comunitario</v>
          </cell>
          <cell r="J178" t="str">
            <v>Producto</v>
          </cell>
          <cell r="K178" t="str">
            <v>Sectorial</v>
          </cell>
          <cell r="L178" t="str">
            <v>SI</v>
          </cell>
          <cell r="M178" t="str">
            <v>SI</v>
          </cell>
          <cell r="N178" t="str">
            <v>NO</v>
          </cell>
          <cell r="O178" t="str">
            <v>SI</v>
          </cell>
          <cell r="P178" t="str">
            <v>Hogares</v>
          </cell>
          <cell r="Q178" t="str">
            <v>Mensual</v>
          </cell>
          <cell r="R178" t="str">
            <v>Capacidad</v>
          </cell>
          <cell r="S178">
            <v>22804</v>
          </cell>
          <cell r="T178">
            <v>65000</v>
          </cell>
          <cell r="U178">
            <v>100000</v>
          </cell>
          <cell r="V178">
            <v>100000</v>
          </cell>
          <cell r="W178">
            <v>100000</v>
          </cell>
          <cell r="X178">
            <v>100000</v>
          </cell>
          <cell r="Y178">
            <v>43075</v>
          </cell>
          <cell r="Z178">
            <v>26.26</v>
          </cell>
          <cell r="AA178">
            <v>43075</v>
          </cell>
          <cell r="AB178">
            <v>26.26</v>
          </cell>
          <cell r="AC178">
            <v>42429.208333333299</v>
          </cell>
          <cell r="AD178">
            <v>42439.564618900498</v>
          </cell>
          <cell r="AE178" t="str">
            <v>No se presenta avance en el indicador, dado que en la actualidad la Estrategia Red UNIDOS se encuentra en proceso de contratación de los Cogestores Sociales (con corte a 29 de febrero se han contratado 2.118 Cogestores Sociales) en los 20 grupos adjudicad</v>
          </cell>
          <cell r="AF178">
            <v>42429.208333333299</v>
          </cell>
          <cell r="AG178">
            <v>42439.564618784701</v>
          </cell>
          <cell r="AH178" t="str">
            <v>Carolina Blackburn Cardona</v>
          </cell>
          <cell r="AI178" t="str">
            <v>carolina.blackburn@prosperidadsocial.gov.co</v>
          </cell>
          <cell r="AJ178">
            <v>15</v>
          </cell>
          <cell r="AK178">
            <v>42458.208333333299</v>
          </cell>
          <cell r="AL178">
            <v>33</v>
          </cell>
        </row>
        <row r="179">
          <cell r="A179">
            <v>4333</v>
          </cell>
          <cell r="B179" t="str">
            <v>Todos por un Nuevo País</v>
          </cell>
          <cell r="C179" t="str">
            <v>Movilidad social</v>
          </cell>
          <cell r="D179" t="str">
            <v>Garantizar los mínimos vitales y avanzar en el fortalecimiento de las capacidades de la población en pobreza extrema para su efectiva inclusión social y productiva (Sistema de Promoción Social).</v>
          </cell>
          <cell r="E179" t="str">
            <v>Inclusión Social y Reconciliación</v>
          </cell>
          <cell r="F179" t="str">
            <v xml:space="preserve">Agencia Nacional para la Superación de la Pobreza </v>
          </cell>
          <cell r="G179" t="str">
            <v>Atención y Asistencia a Poblaciones  vulnerables y/o excluidas</v>
          </cell>
          <cell r="H179">
            <v>4333</v>
          </cell>
          <cell r="I179" t="str">
            <v>Hogares pobres y vulnerables en zonas rurales con acompañamiento familiar</v>
          </cell>
          <cell r="J179" t="str">
            <v>Gestión</v>
          </cell>
          <cell r="K179" t="str">
            <v>Sectorial</v>
          </cell>
          <cell r="L179" t="str">
            <v>SI</v>
          </cell>
          <cell r="M179" t="str">
            <v>SI</v>
          </cell>
          <cell r="N179" t="str">
            <v>NO</v>
          </cell>
          <cell r="O179" t="str">
            <v>SI</v>
          </cell>
          <cell r="P179" t="str">
            <v>Hogares</v>
          </cell>
          <cell r="Q179" t="str">
            <v>Mensual</v>
          </cell>
          <cell r="R179" t="str">
            <v>Flujo</v>
          </cell>
          <cell r="S179">
            <v>640110</v>
          </cell>
          <cell r="T179">
            <v>600000</v>
          </cell>
          <cell r="U179">
            <v>650000</v>
          </cell>
          <cell r="V179">
            <v>650000</v>
          </cell>
          <cell r="W179">
            <v>650000</v>
          </cell>
          <cell r="X179">
            <v>650000</v>
          </cell>
          <cell r="Y179">
            <v>582015</v>
          </cell>
          <cell r="Z179">
            <v>89.54</v>
          </cell>
          <cell r="AA179">
            <v>582015</v>
          </cell>
          <cell r="AB179">
            <v>89.54</v>
          </cell>
          <cell r="AC179">
            <v>42429.208333333299</v>
          </cell>
          <cell r="AD179">
            <v>42439.564289351903</v>
          </cell>
          <cell r="AE179" t="str">
            <v>No se presenta avance en el indicador, dado que en la actualidad la Estrategia Red UNIDOS se encuentra en proceso de contratación de los Cogestores Sociales (con corte a 29 de febrero se han contratado 2.118 Cogestores Sociales) en los 20 grupos adjudicad</v>
          </cell>
          <cell r="AF179">
            <v>42429.208333333299</v>
          </cell>
          <cell r="AG179">
            <v>42439.564289236099</v>
          </cell>
          <cell r="AH179" t="str">
            <v>Carolina Blackburn Cardona</v>
          </cell>
          <cell r="AI179" t="str">
            <v>carolina.blackburn@prosperidadsocial.gov.co</v>
          </cell>
          <cell r="AJ179">
            <v>15</v>
          </cell>
          <cell r="AK179">
            <v>42458.208333333299</v>
          </cell>
          <cell r="AL179">
            <v>33</v>
          </cell>
        </row>
        <row r="180">
          <cell r="A180">
            <v>4345</v>
          </cell>
          <cell r="B180" t="str">
            <v>Todos por un Nuevo País</v>
          </cell>
          <cell r="C180" t="str">
            <v>Movilidad social</v>
          </cell>
          <cell r="D180" t="str">
            <v>Garantizar los mínimos vitales y avanzar en el fortalecimiento de las capacidades de la población en pobreza extrema para su efectiva inclusión social y productiva (Sistema de Promoción Social).</v>
          </cell>
          <cell r="E180" t="str">
            <v>Inclusión Social y Reconciliación</v>
          </cell>
          <cell r="F180" t="str">
            <v>ICBF</v>
          </cell>
          <cell r="G180" t="str">
            <v>Atención y Asistencia a Poblaciones  vulnerables y/o excluidas</v>
          </cell>
          <cell r="H180">
            <v>4345</v>
          </cell>
          <cell r="I180" t="str">
            <v>Familias en situación de vulnerabilidad afectadas en su estructura y dinámica relacional atendidas mediante la modalidad familias para la paz.</v>
          </cell>
          <cell r="J180" t="str">
            <v>Producto</v>
          </cell>
          <cell r="K180" t="str">
            <v>Sectorial</v>
          </cell>
          <cell r="L180" t="str">
            <v>SI</v>
          </cell>
          <cell r="M180" t="str">
            <v>SI</v>
          </cell>
          <cell r="N180" t="str">
            <v>NO</v>
          </cell>
          <cell r="O180" t="str">
            <v>SI</v>
          </cell>
          <cell r="P180" t="str">
            <v>Familias</v>
          </cell>
          <cell r="Q180" t="str">
            <v>Mensual</v>
          </cell>
          <cell r="R180" t="str">
            <v>Acumulado</v>
          </cell>
          <cell r="S180">
            <v>541854</v>
          </cell>
          <cell r="T180">
            <v>105488</v>
          </cell>
          <cell r="U180">
            <v>140000</v>
          </cell>
          <cell r="V180">
            <v>157256</v>
          </cell>
          <cell r="W180">
            <v>157256</v>
          </cell>
          <cell r="X180">
            <v>560000</v>
          </cell>
          <cell r="Y180">
            <v>0</v>
          </cell>
          <cell r="Z180">
            <v>0</v>
          </cell>
          <cell r="AA180">
            <v>105473</v>
          </cell>
          <cell r="AB180">
            <v>18.834</v>
          </cell>
          <cell r="AC180">
            <v>42490.208333333299</v>
          </cell>
          <cell r="AD180">
            <v>42501.647728553202</v>
          </cell>
          <cell r="AE180" t="str">
            <v xml:space="preserve">•Posterior al envío de información realizado por la Dirección de Contratación, se da inicio al diligenciamiento de los estudios previos de la modalidad para ser firmados y aprobados por las diferentes Direcciones Regionales. •En las 33 Regionales ICBF se </v>
          </cell>
          <cell r="AF180">
            <v>42490.208333333299</v>
          </cell>
          <cell r="AG180">
            <v>42501.6477284375</v>
          </cell>
          <cell r="AH180" t="str">
            <v>Pedro Quijano Samper</v>
          </cell>
          <cell r="AI180" t="str">
            <v>Pedro.Quijano@icbf.gov.co</v>
          </cell>
          <cell r="AJ180">
            <v>30</v>
          </cell>
          <cell r="AK180">
            <v>42520.208333333299</v>
          </cell>
          <cell r="AL180">
            <v>-43</v>
          </cell>
        </row>
        <row r="181">
          <cell r="A181">
            <v>4766</v>
          </cell>
          <cell r="B181" t="str">
            <v>Todos por un Nuevo País</v>
          </cell>
          <cell r="C181" t="str">
            <v>Movilidad social</v>
          </cell>
          <cell r="D181" t="str">
            <v>Garantizar los mínimos vitales y avanzar en el fortalecimiento de las capacidades de la población en pobreza extrema para su efectiva inclusión social y productiva (Sistema de Promoción Social).</v>
          </cell>
          <cell r="E181" t="str">
            <v>Inclusión Social y Reconciliación</v>
          </cell>
          <cell r="F181" t="str">
            <v>Prosperidad Social</v>
          </cell>
          <cell r="G181" t="str">
            <v>Atención y Asistencia a Poblaciones  vulnerables y/o excluidas</v>
          </cell>
          <cell r="H181">
            <v>4766</v>
          </cell>
          <cell r="I181" t="str">
            <v>Pobreza extrema</v>
          </cell>
          <cell r="J181" t="str">
            <v>Gestión</v>
          </cell>
          <cell r="K181" t="str">
            <v>Sectorial</v>
          </cell>
          <cell r="L181" t="str">
            <v>SI</v>
          </cell>
          <cell r="M181" t="str">
            <v>NO</v>
          </cell>
          <cell r="N181" t="str">
            <v>NO</v>
          </cell>
          <cell r="O181" t="str">
            <v>SI</v>
          </cell>
          <cell r="P181" t="str">
            <v>Porcentaje</v>
          </cell>
          <cell r="Q181" t="str">
            <v>Anual</v>
          </cell>
          <cell r="R181" t="str">
            <v>Reducción</v>
          </cell>
          <cell r="S181">
            <v>8.1</v>
          </cell>
          <cell r="T181">
            <v>7.6</v>
          </cell>
          <cell r="U181">
            <v>7.1</v>
          </cell>
          <cell r="V181">
            <v>6.5</v>
          </cell>
          <cell r="W181">
            <v>6</v>
          </cell>
          <cell r="X181">
            <v>6</v>
          </cell>
          <cell r="Y181">
            <v>0</v>
          </cell>
          <cell r="Z181">
            <v>0</v>
          </cell>
          <cell r="AA181">
            <v>0</v>
          </cell>
          <cell r="AB181">
            <v>0</v>
          </cell>
          <cell r="AC181">
            <v>0</v>
          </cell>
          <cell r="AD181">
            <v>0</v>
          </cell>
          <cell r="AE181" t="str">
            <v>La periodicidad del indicador es anual. El último dato disponible es el del año 2015 y su valor es de 7,9%.</v>
          </cell>
          <cell r="AF181">
            <v>42490.208333333299</v>
          </cell>
          <cell r="AG181">
            <v>42501.631856713</v>
          </cell>
          <cell r="AH181" t="str">
            <v>Marilyn Jímenez Chaves</v>
          </cell>
          <cell r="AI181" t="str">
            <v>marilyn.jimenez@dps.gov.co</v>
          </cell>
          <cell r="AJ181">
            <v>90</v>
          </cell>
          <cell r="AK181">
            <v>0</v>
          </cell>
          <cell r="AL181">
            <v>0</v>
          </cell>
        </row>
        <row r="182">
          <cell r="A182">
            <v>4770</v>
          </cell>
          <cell r="B182" t="str">
            <v>Todos por un Nuevo País</v>
          </cell>
          <cell r="C182" t="str">
            <v>Movilidad social</v>
          </cell>
          <cell r="D182" t="str">
            <v>Garantizar los mínimos vitales y avanzar en el fortalecimiento de las capacidades de la población en pobreza extrema para su efectiva inclusión social y productiva (Sistema de Promoción Social).</v>
          </cell>
          <cell r="E182" t="str">
            <v>Inclusión Social y Reconciliación</v>
          </cell>
          <cell r="F182" t="str">
            <v>Prosperidad Social</v>
          </cell>
          <cell r="G182" t="str">
            <v>Atención y Asistencia a Poblaciones  vulnerables y/o excluidas</v>
          </cell>
          <cell r="H182">
            <v>4770</v>
          </cell>
          <cell r="I182" t="str">
            <v>Personas vinculadas a Jóvenes en Acción</v>
          </cell>
          <cell r="J182" t="str">
            <v>Producto</v>
          </cell>
          <cell r="K182" t="str">
            <v>Sectorial</v>
          </cell>
          <cell r="L182" t="str">
            <v>SI</v>
          </cell>
          <cell r="M182" t="str">
            <v>SI</v>
          </cell>
          <cell r="N182" t="str">
            <v>NO</v>
          </cell>
          <cell r="O182" t="str">
            <v>SI</v>
          </cell>
          <cell r="P182" t="str">
            <v>Jóvenes</v>
          </cell>
          <cell r="Q182" t="str">
            <v>Bimestral</v>
          </cell>
          <cell r="R182" t="str">
            <v>Stock</v>
          </cell>
          <cell r="S182">
            <v>152370</v>
          </cell>
          <cell r="T182">
            <v>152370</v>
          </cell>
          <cell r="U182">
            <v>152370</v>
          </cell>
          <cell r="V182">
            <v>152370</v>
          </cell>
          <cell r="W182">
            <v>152370</v>
          </cell>
          <cell r="X182">
            <v>152370</v>
          </cell>
          <cell r="Y182">
            <v>224317</v>
          </cell>
          <cell r="Z182">
            <v>100</v>
          </cell>
          <cell r="AA182">
            <v>224317</v>
          </cell>
          <cell r="AB182">
            <v>100</v>
          </cell>
          <cell r="AC182">
            <v>42490.208333333299</v>
          </cell>
          <cell r="AD182">
            <v>42499.747714236102</v>
          </cell>
          <cell r="AE182" t="str">
            <v>. Con corte a 30 de abril de 2016, 224.317 jóvenes se encontraban matriculados en Instituciones de Educación con las cuales Prosperidad Social tiene convenio. . Se dio continuidad a la realización de los talleres exprienciales del Módulo Presencial del co</v>
          </cell>
          <cell r="AF182">
            <v>42490.208333333299</v>
          </cell>
          <cell r="AG182">
            <v>42499.747714085701</v>
          </cell>
          <cell r="AH182" t="str">
            <v>Juan Pablo Ortiz Vallejo</v>
          </cell>
          <cell r="AI182" t="str">
            <v>jportiz@dps.gov.co</v>
          </cell>
          <cell r="AJ182">
            <v>0</v>
          </cell>
          <cell r="AK182">
            <v>42551.208333333299</v>
          </cell>
          <cell r="AL182">
            <v>-43</v>
          </cell>
        </row>
        <row r="183">
          <cell r="A183">
            <v>4771</v>
          </cell>
          <cell r="B183" t="str">
            <v>Todos por un Nuevo País</v>
          </cell>
          <cell r="C183" t="str">
            <v>Movilidad social</v>
          </cell>
          <cell r="D183" t="str">
            <v>Garantizar los mínimos vitales y avanzar en el fortalecimiento de las capacidades de la población en pobreza extrema para su efectiva inclusión social y productiva (Sistema de Promoción Social).</v>
          </cell>
          <cell r="E183" t="str">
            <v>Inclusión Social y Reconciliación</v>
          </cell>
          <cell r="F183" t="str">
            <v>Prosperidad Social</v>
          </cell>
          <cell r="G183" t="str">
            <v>Atención y Asistencia a Poblaciones  vulnerables y/o excluidas</v>
          </cell>
          <cell r="H183">
            <v>4771</v>
          </cell>
          <cell r="I183" t="str">
            <v>Familias indígenas y afrodescendientes con seguridad alimentaria, proyecto productivo y fortalecidas a escala comunitaria</v>
          </cell>
          <cell r="J183" t="str">
            <v>Producto</v>
          </cell>
          <cell r="K183" t="str">
            <v>Sectorial</v>
          </cell>
          <cell r="L183" t="str">
            <v>SI</v>
          </cell>
          <cell r="M183" t="str">
            <v>SI</v>
          </cell>
          <cell r="N183" t="str">
            <v>NO</v>
          </cell>
          <cell r="O183" t="str">
            <v>SI</v>
          </cell>
          <cell r="P183" t="str">
            <v>Hogares</v>
          </cell>
          <cell r="Q183" t="str">
            <v>Anual</v>
          </cell>
          <cell r="R183" t="str">
            <v>Acumulado</v>
          </cell>
          <cell r="S183">
            <v>10000</v>
          </cell>
          <cell r="T183">
            <v>726</v>
          </cell>
          <cell r="U183">
            <v>20000</v>
          </cell>
          <cell r="V183">
            <v>0</v>
          </cell>
          <cell r="W183">
            <v>10000</v>
          </cell>
          <cell r="X183">
            <v>30726</v>
          </cell>
          <cell r="Y183">
            <v>0</v>
          </cell>
          <cell r="Z183">
            <v>0</v>
          </cell>
          <cell r="AA183">
            <v>0</v>
          </cell>
          <cell r="AB183">
            <v>0</v>
          </cell>
          <cell r="AC183">
            <v>0</v>
          </cell>
          <cell r="AD183">
            <v>0</v>
          </cell>
          <cell r="AE183" t="str">
            <v xml:space="preserve">Se ha levantado el perfil sociodemográfico de 20.000 hogares y se avanza en la construcción metodológica de las caracterización de entrada. </v>
          </cell>
          <cell r="AF183">
            <v>42490.208333333299</v>
          </cell>
          <cell r="AG183">
            <v>42501.6302820255</v>
          </cell>
          <cell r="AH183" t="str">
            <v>Sergio Barraza</v>
          </cell>
          <cell r="AI183" t="str">
            <v>sergio.Barraza@prosperidadsocial.gov.co</v>
          </cell>
          <cell r="AJ183">
            <v>30</v>
          </cell>
          <cell r="AK183">
            <v>0</v>
          </cell>
          <cell r="AL183">
            <v>0</v>
          </cell>
        </row>
        <row r="184">
          <cell r="A184">
            <v>5150</v>
          </cell>
          <cell r="B184" t="str">
            <v>Todos por un Nuevo País</v>
          </cell>
          <cell r="C184" t="str">
            <v>Movilidad social</v>
          </cell>
          <cell r="D184" t="str">
            <v>Garantizar los mínimos vitales y avanzar en el fortalecimiento de las capacidades de la población en pobreza extrema para su efectiva inclusión social y productiva (Sistema de Promoción Social).</v>
          </cell>
          <cell r="E184" t="str">
            <v>Inclusión Social y Reconciliación</v>
          </cell>
          <cell r="F184" t="str">
            <v>Prosperidad Social</v>
          </cell>
          <cell r="G184" t="str">
            <v>Atención y Asistencia a Poblaciones  vulnerables y/o excluidas</v>
          </cell>
          <cell r="H184">
            <v>5150</v>
          </cell>
          <cell r="I184" t="str">
            <v>Familias de minorías étnicas atendidas con practicas de autoconsumo</v>
          </cell>
          <cell r="J184" t="str">
            <v>Producto</v>
          </cell>
          <cell r="K184" t="str">
            <v>Transversal</v>
          </cell>
          <cell r="L184" t="str">
            <v>SI</v>
          </cell>
          <cell r="M184" t="str">
            <v>SI</v>
          </cell>
          <cell r="N184" t="str">
            <v>NO</v>
          </cell>
          <cell r="O184" t="str">
            <v>SI</v>
          </cell>
          <cell r="P184" t="str">
            <v>Familias</v>
          </cell>
          <cell r="Q184" t="str">
            <v>Mensual</v>
          </cell>
          <cell r="R184" t="str">
            <v>Acumulado</v>
          </cell>
          <cell r="S184">
            <v>10654</v>
          </cell>
          <cell r="T184">
            <v>3250</v>
          </cell>
          <cell r="U184">
            <v>3250</v>
          </cell>
          <cell r="V184">
            <v>3250</v>
          </cell>
          <cell r="W184">
            <v>3250</v>
          </cell>
          <cell r="X184">
            <v>13000</v>
          </cell>
          <cell r="Y184">
            <v>0</v>
          </cell>
          <cell r="Z184">
            <v>0</v>
          </cell>
          <cell r="AA184">
            <v>9220</v>
          </cell>
          <cell r="AB184">
            <v>70.92</v>
          </cell>
          <cell r="AC184">
            <v>42400.208333333299</v>
          </cell>
          <cell r="AD184">
            <v>42471.368091203702</v>
          </cell>
          <cell r="AE184" t="str">
            <v>Para el presente mes, Las Vigencias Futuras solicitadas se encuentran en proceso de aprobación por el Ministerio de Hacienda. Lo anterior indica que el proceso de contratación para la atención de familias inicia en el mes de mayo</v>
          </cell>
          <cell r="AF184">
            <v>42460.208333333299</v>
          </cell>
          <cell r="AG184">
            <v>42500.430565162002</v>
          </cell>
          <cell r="AH184" t="str">
            <v>Michela Espinosa Reyes</v>
          </cell>
          <cell r="AI184" t="str">
            <v>Michela.Espinosa@dps.gov.co</v>
          </cell>
          <cell r="AJ184">
            <v>0</v>
          </cell>
          <cell r="AK184">
            <v>42429.208333333299</v>
          </cell>
          <cell r="AL184">
            <v>77</v>
          </cell>
        </row>
        <row r="185">
          <cell r="A185">
            <v>4965</v>
          </cell>
          <cell r="B185" t="str">
            <v>Todos por un Nuevo País</v>
          </cell>
          <cell r="C185" t="str">
            <v>Movilidad social</v>
          </cell>
          <cell r="D185" t="str">
            <v>Garantizar los mínimos vitales y avanzar en el fortalecimiento de las capacidades de la población en pobreza extrema para su efectiva inclusión social y productiva (Sistema de Promoción Social).</v>
          </cell>
          <cell r="E185" t="str">
            <v>Inclusión Social y Reconciliación</v>
          </cell>
          <cell r="F185" t="str">
            <v>Prosperidad Social</v>
          </cell>
          <cell r="G185" t="str">
            <v>Atención y Asistencia a Poblaciones  vulnerables y/o excluidas</v>
          </cell>
          <cell r="H185">
            <v>4965</v>
          </cell>
          <cell r="I185" t="str">
            <v>Niños y niñas beneficiarios con transferencias condicionadas en salud del programa más familias en acción</v>
          </cell>
          <cell r="J185" t="str">
            <v>Producto</v>
          </cell>
          <cell r="K185" t="str">
            <v>Sectorial</v>
          </cell>
          <cell r="L185" t="str">
            <v>NO</v>
          </cell>
          <cell r="M185" t="str">
            <v>SI</v>
          </cell>
          <cell r="N185" t="str">
            <v>NO</v>
          </cell>
          <cell r="O185" t="str">
            <v>SI</v>
          </cell>
          <cell r="P185" t="str">
            <v>Niños, niñas y adolescentes</v>
          </cell>
          <cell r="Q185" t="str">
            <v>Bimestral</v>
          </cell>
          <cell r="R185" t="str">
            <v>Flujo</v>
          </cell>
          <cell r="S185">
            <v>1614416</v>
          </cell>
          <cell r="T185">
            <v>1480000</v>
          </cell>
          <cell r="U185">
            <v>1480000</v>
          </cell>
          <cell r="V185">
            <v>1480000</v>
          </cell>
          <cell r="W185">
            <v>1480000</v>
          </cell>
          <cell r="X185">
            <v>1480000</v>
          </cell>
          <cell r="Y185">
            <v>1350791</v>
          </cell>
          <cell r="Z185">
            <v>91.27</v>
          </cell>
          <cell r="AA185">
            <v>1457913</v>
          </cell>
          <cell r="AB185">
            <v>98.507999999999996</v>
          </cell>
          <cell r="AC185">
            <v>42490.208333333299</v>
          </cell>
          <cell r="AD185">
            <v>42501.608772604202</v>
          </cell>
          <cell r="AE185" t="str">
            <v>Se continúan adelantando los encuentros de socialización con nuevas autoridades locales para la firma de convenios interadministrativos, con asistencia de 884 alcaldes.</v>
          </cell>
          <cell r="AF185">
            <v>42490.208333333299</v>
          </cell>
          <cell r="AG185">
            <v>42501.608772419</v>
          </cell>
          <cell r="AH185" t="str">
            <v>Ana Cecilia Tamayo Osorio</v>
          </cell>
          <cell r="AI185" t="str">
            <v>ana.tamayo@dps.gov.co</v>
          </cell>
          <cell r="AJ185">
            <v>0</v>
          </cell>
          <cell r="AK185">
            <v>42551.208333333299</v>
          </cell>
          <cell r="AL185">
            <v>-43</v>
          </cell>
        </row>
        <row r="186">
          <cell r="A186">
            <v>4966</v>
          </cell>
          <cell r="B186" t="str">
            <v>Todos por un Nuevo País</v>
          </cell>
          <cell r="C186" t="str">
            <v>Movilidad social</v>
          </cell>
          <cell r="D186" t="str">
            <v>Garantizar los mínimos vitales y avanzar en el fortalecimiento de las capacidades de la población en pobreza extrema para su efectiva inclusión social y productiva (Sistema de Promoción Social).</v>
          </cell>
          <cell r="E186" t="str">
            <v>Inclusión Social y Reconciliación</v>
          </cell>
          <cell r="F186" t="str">
            <v>Prosperidad Social</v>
          </cell>
          <cell r="G186" t="str">
            <v>Atención y Asistencia a Poblaciones  vulnerables y/o excluidas</v>
          </cell>
          <cell r="H186">
            <v>4966</v>
          </cell>
          <cell r="I186" t="str">
            <v>Niños, niñas y adolescentes (NNA) beneficiarios con transferencias condicionadas en educación del programa más familias en acción.</v>
          </cell>
          <cell r="J186" t="str">
            <v>Producto</v>
          </cell>
          <cell r="K186" t="str">
            <v>Sectorial</v>
          </cell>
          <cell r="L186" t="str">
            <v>NO</v>
          </cell>
          <cell r="M186" t="str">
            <v>SI</v>
          </cell>
          <cell r="N186" t="str">
            <v>NO</v>
          </cell>
          <cell r="O186" t="str">
            <v>SI</v>
          </cell>
          <cell r="P186" t="str">
            <v>Niños, niñas y adolescentes</v>
          </cell>
          <cell r="Q186" t="str">
            <v>Bimestral</v>
          </cell>
          <cell r="R186" t="str">
            <v>Flujo</v>
          </cell>
          <cell r="S186">
            <v>3191537</v>
          </cell>
          <cell r="T186">
            <v>3070000</v>
          </cell>
          <cell r="U186">
            <v>3070000</v>
          </cell>
          <cell r="V186">
            <v>3070000</v>
          </cell>
          <cell r="W186">
            <v>3070000</v>
          </cell>
          <cell r="X186">
            <v>3070000</v>
          </cell>
          <cell r="Y186">
            <v>3114272</v>
          </cell>
          <cell r="Z186">
            <v>100</v>
          </cell>
          <cell r="AA186">
            <v>3099462</v>
          </cell>
          <cell r="AB186">
            <v>100</v>
          </cell>
          <cell r="AC186">
            <v>42490.208333333299</v>
          </cell>
          <cell r="AD186">
            <v>42501.608976655101</v>
          </cell>
          <cell r="AE186" t="str">
            <v>Se continúan adelantando los encuentros de socialización con nuevas autoridades locales para la firma de convenios interadministrativos, con asistencia de 884 alcaldes</v>
          </cell>
          <cell r="AF186">
            <v>42490.208333333299</v>
          </cell>
          <cell r="AG186">
            <v>42501.608976504598</v>
          </cell>
          <cell r="AH186" t="str">
            <v>Ana Cecilia Tamayo Osorio</v>
          </cell>
          <cell r="AI186" t="str">
            <v>ana.tamayo@dps.gov.co</v>
          </cell>
          <cell r="AJ186">
            <v>0</v>
          </cell>
          <cell r="AK186">
            <v>42551.208333333299</v>
          </cell>
          <cell r="AL186">
            <v>-43</v>
          </cell>
        </row>
        <row r="187">
          <cell r="A187">
            <v>4968</v>
          </cell>
          <cell r="B187" t="str">
            <v>Todos por un Nuevo País</v>
          </cell>
          <cell r="C187" t="str">
            <v>Movilidad social</v>
          </cell>
          <cell r="D187" t="str">
            <v>Garantizar los mínimos vitales y avanzar en el fortalecimiento de las capacidades de la población en pobreza extrema para su efectiva inclusión social y productiva (Sistema de Promoción Social).</v>
          </cell>
          <cell r="E187" t="str">
            <v>Inclusión Social y Reconciliación</v>
          </cell>
          <cell r="F187" t="str">
            <v>Prosperidad Social</v>
          </cell>
          <cell r="G187" t="str">
            <v>Atención y Asistencia a Poblaciones  vulnerables y/o excluidas</v>
          </cell>
          <cell r="H187">
            <v>4968</v>
          </cell>
          <cell r="I187" t="str">
            <v>Familias beneficiarias con transferencias condicionadas del programa Mas Familias en Accion</v>
          </cell>
          <cell r="J187" t="str">
            <v>Producto</v>
          </cell>
          <cell r="K187" t="str">
            <v>Sectorial</v>
          </cell>
          <cell r="L187" t="str">
            <v>SI</v>
          </cell>
          <cell r="M187" t="str">
            <v>SI</v>
          </cell>
          <cell r="N187" t="str">
            <v>NO</v>
          </cell>
          <cell r="O187" t="str">
            <v>SI</v>
          </cell>
          <cell r="P187" t="str">
            <v>Familias</v>
          </cell>
          <cell r="Q187" t="str">
            <v>Bimestral</v>
          </cell>
          <cell r="R187" t="str">
            <v>Flujo</v>
          </cell>
          <cell r="S187">
            <v>2683012</v>
          </cell>
          <cell r="T187">
            <v>2550000</v>
          </cell>
          <cell r="U187">
            <v>2550000</v>
          </cell>
          <cell r="V187">
            <v>2550000</v>
          </cell>
          <cell r="W187">
            <v>2706709</v>
          </cell>
          <cell r="X187">
            <v>2706709</v>
          </cell>
          <cell r="Y187">
            <v>2531181</v>
          </cell>
          <cell r="Z187">
            <v>99.262</v>
          </cell>
          <cell r="AA187">
            <v>2559954</v>
          </cell>
          <cell r="AB187">
            <v>94.578000000000003</v>
          </cell>
          <cell r="AC187">
            <v>42490.208333333299</v>
          </cell>
          <cell r="AD187">
            <v>42500.650221030097</v>
          </cell>
          <cell r="AE187" t="str">
            <v>Se continúan adelantando los encuentros de socialización con nuevas autoridades locales para la firma de convenios interadministrativos, con asistencia de 884 alcaldes</v>
          </cell>
          <cell r="AF187">
            <v>42490.208333333299</v>
          </cell>
          <cell r="AG187">
            <v>42500.650220868098</v>
          </cell>
          <cell r="AH187" t="str">
            <v>Ana Cecilia Tamayo Osorio</v>
          </cell>
          <cell r="AI187" t="str">
            <v>ana.tamayo@dps.gov.co</v>
          </cell>
          <cell r="AJ187">
            <v>0</v>
          </cell>
          <cell r="AK187">
            <v>42551.208333333299</v>
          </cell>
          <cell r="AL187">
            <v>-43</v>
          </cell>
        </row>
        <row r="188">
          <cell r="A188">
            <v>4969</v>
          </cell>
          <cell r="B188" t="str">
            <v>Todos por un Nuevo País</v>
          </cell>
          <cell r="C188" t="str">
            <v>Movilidad social</v>
          </cell>
          <cell r="D188" t="str">
            <v>Garantizar los mínimos vitales y avanzar en el fortalecimiento de las capacidades de la población en pobreza extrema para su efectiva inclusión social y productiva (Sistema de Promoción Social).</v>
          </cell>
          <cell r="E188" t="str">
            <v>Inclusión Social y Reconciliación</v>
          </cell>
          <cell r="F188" t="str">
            <v>Prosperidad Social</v>
          </cell>
          <cell r="G188" t="str">
            <v>Atención y Asistencia a Poblaciones  vulnerables y/o excluidas</v>
          </cell>
          <cell r="H188">
            <v>4969</v>
          </cell>
          <cell r="I188" t="str">
            <v>Familias atendidas con practicas de autoconsumo</v>
          </cell>
          <cell r="J188" t="str">
            <v>Producto</v>
          </cell>
          <cell r="K188" t="str">
            <v>Sectorial</v>
          </cell>
          <cell r="L188" t="str">
            <v>SI</v>
          </cell>
          <cell r="M188" t="str">
            <v>SI</v>
          </cell>
          <cell r="N188" t="str">
            <v>NO</v>
          </cell>
          <cell r="O188" t="str">
            <v>SI</v>
          </cell>
          <cell r="P188" t="str">
            <v>Familias</v>
          </cell>
          <cell r="Q188" t="str">
            <v>Semestral</v>
          </cell>
          <cell r="R188" t="str">
            <v>Capacidad</v>
          </cell>
          <cell r="S188">
            <v>267762</v>
          </cell>
          <cell r="T188">
            <v>324762</v>
          </cell>
          <cell r="U188">
            <v>397762</v>
          </cell>
          <cell r="V188">
            <v>462762</v>
          </cell>
          <cell r="W188">
            <v>527762</v>
          </cell>
          <cell r="X188">
            <v>527762</v>
          </cell>
          <cell r="Y188">
            <v>0</v>
          </cell>
          <cell r="Z188">
            <v>0</v>
          </cell>
          <cell r="AA188">
            <v>0</v>
          </cell>
          <cell r="AB188">
            <v>0</v>
          </cell>
          <cell r="AC188">
            <v>0</v>
          </cell>
          <cell r="AD188">
            <v>0</v>
          </cell>
          <cell r="AE188" t="str">
            <v>Para el presente mes, Las Vigencias Futuras solicitadas se encuentran en proceso de aprobación por el Ministerio de Hacienda. Lo anterior indica que el proceso de contratación para la atención de familias inicia en el mes de mayo</v>
          </cell>
          <cell r="AF188">
            <v>42490.208333333299</v>
          </cell>
          <cell r="AG188">
            <v>42500.4283518171</v>
          </cell>
          <cell r="AH188" t="str">
            <v>Michela Espinosa Reyes</v>
          </cell>
          <cell r="AI188" t="str">
            <v>Michela.Espinosa@dps.gov.co</v>
          </cell>
          <cell r="AJ188">
            <v>0</v>
          </cell>
          <cell r="AK188">
            <v>0</v>
          </cell>
          <cell r="AL188">
            <v>0</v>
          </cell>
        </row>
        <row r="189">
          <cell r="A189">
            <v>5149</v>
          </cell>
          <cell r="B189" t="str">
            <v>Todos por un Nuevo País</v>
          </cell>
          <cell r="C189" t="str">
            <v>Movilidad social</v>
          </cell>
          <cell r="D189" t="str">
            <v>Garantizar los mínimos vitales y avanzar en el fortalecimiento de las capacidades de la población en pobreza extrema para su efectiva inclusión social y productiva (Sistema de Promoción Social).</v>
          </cell>
          <cell r="E189" t="str">
            <v>Inclusión Social y Reconciliación</v>
          </cell>
          <cell r="F189" t="str">
            <v>Prosperidad Social</v>
          </cell>
          <cell r="G189" t="str">
            <v>Atención y Asistencia a Poblaciones  vulnerables y/o excluidas</v>
          </cell>
          <cell r="H189">
            <v>5149</v>
          </cell>
          <cell r="I189" t="str">
            <v>Personas con capacidades fortalecidas para la generación de ingresos</v>
          </cell>
          <cell r="J189" t="str">
            <v>Producto</v>
          </cell>
          <cell r="K189" t="str">
            <v>Sectorial</v>
          </cell>
          <cell r="L189" t="str">
            <v>SI</v>
          </cell>
          <cell r="M189" t="str">
            <v>SI</v>
          </cell>
          <cell r="N189" t="str">
            <v>NO</v>
          </cell>
          <cell r="O189" t="str">
            <v>SI</v>
          </cell>
          <cell r="P189" t="str">
            <v>Personas</v>
          </cell>
          <cell r="Q189" t="str">
            <v>Anual</v>
          </cell>
          <cell r="R189" t="str">
            <v>Capacidad</v>
          </cell>
          <cell r="S189">
            <v>211806</v>
          </cell>
          <cell r="T189">
            <v>229806</v>
          </cell>
          <cell r="U189">
            <v>240806</v>
          </cell>
          <cell r="V189">
            <v>251806</v>
          </cell>
          <cell r="W189">
            <v>262806</v>
          </cell>
          <cell r="X189">
            <v>262806</v>
          </cell>
          <cell r="Y189">
            <v>0</v>
          </cell>
          <cell r="Z189">
            <v>0</v>
          </cell>
          <cell r="AA189">
            <v>0</v>
          </cell>
          <cell r="AB189">
            <v>0</v>
          </cell>
          <cell r="AC189">
            <v>0</v>
          </cell>
          <cell r="AD189">
            <v>0</v>
          </cell>
          <cell r="AE189" t="str">
            <v>Empleabilidad : participantes vinculados al mercado laboral-contrato formal mínimo 2 meses, luego a su proceso de formación.. Empleo Temporal: Se amplia en dos meses mas el contrato de 846 personas de la Guajira en los municipios de Uribía 346 y Maicao 50</v>
          </cell>
          <cell r="AF189">
            <v>42490.208333333299</v>
          </cell>
          <cell r="AG189">
            <v>42501.632727893499</v>
          </cell>
          <cell r="AH189" t="str">
            <v>Sergio Barraza</v>
          </cell>
          <cell r="AI189" t="str">
            <v>sergio.Barraza@prosperidadsocial.gov.co</v>
          </cell>
          <cell r="AJ189">
            <v>0</v>
          </cell>
          <cell r="AK189">
            <v>0</v>
          </cell>
          <cell r="AL189">
            <v>0</v>
          </cell>
        </row>
        <row r="190">
          <cell r="A190">
            <v>4774</v>
          </cell>
          <cell r="B190" t="str">
            <v>Todos por un Nuevo País</v>
          </cell>
          <cell r="C190" t="str">
            <v>Movilidad social</v>
          </cell>
          <cell r="D190" t="str">
            <v>Garantizar los mínimos vitales y avanzar en el fortalecimiento de las capacidades de la población en pobreza extrema para su efectiva inclusión social y productiva (Sistema de Promoción Social).</v>
          </cell>
          <cell r="E190" t="str">
            <v>Inclusión Social y Reconciliación</v>
          </cell>
          <cell r="F190" t="str">
            <v>Prosperidad Social</v>
          </cell>
          <cell r="G190" t="str">
            <v>Atención y Asistencia a Territorios vulnerables y/o excluidos</v>
          </cell>
          <cell r="H190">
            <v>4774</v>
          </cell>
          <cell r="I190" t="str">
            <v>Veredas con intervenciones integrales implementadas</v>
          </cell>
          <cell r="J190" t="str">
            <v>Producto</v>
          </cell>
          <cell r="K190" t="str">
            <v>Sectorial</v>
          </cell>
          <cell r="L190" t="str">
            <v>SI</v>
          </cell>
          <cell r="M190" t="str">
            <v>SI</v>
          </cell>
          <cell r="N190" t="str">
            <v>NO</v>
          </cell>
          <cell r="O190" t="str">
            <v>SI</v>
          </cell>
          <cell r="P190" t="str">
            <v>Veredas</v>
          </cell>
          <cell r="Q190" t="str">
            <v>Anual</v>
          </cell>
          <cell r="R190" t="str">
            <v>Acumulado</v>
          </cell>
          <cell r="S190">
            <v>0</v>
          </cell>
          <cell r="T190">
            <v>0</v>
          </cell>
          <cell r="U190">
            <v>45</v>
          </cell>
          <cell r="V190">
            <v>0</v>
          </cell>
          <cell r="W190">
            <v>165</v>
          </cell>
          <cell r="X190">
            <v>210</v>
          </cell>
          <cell r="Y190">
            <v>0</v>
          </cell>
          <cell r="Z190">
            <v>0</v>
          </cell>
          <cell r="AA190">
            <v>0</v>
          </cell>
          <cell r="AB190">
            <v>0</v>
          </cell>
          <cell r="AC190">
            <v>0</v>
          </cell>
          <cell r="AD190">
            <v>0</v>
          </cell>
          <cell r="AE190">
            <v>0</v>
          </cell>
          <cell r="AF190">
            <v>0</v>
          </cell>
          <cell r="AG190">
            <v>0</v>
          </cell>
          <cell r="AH190" t="str">
            <v>Marilyn Jímenez Chaves</v>
          </cell>
          <cell r="AI190" t="str">
            <v>marilyn.jimenez@dps.gov.co</v>
          </cell>
          <cell r="AJ190">
            <v>0</v>
          </cell>
          <cell r="AK190">
            <v>0</v>
          </cell>
          <cell r="AL190">
            <v>0</v>
          </cell>
        </row>
        <row r="191">
          <cell r="A191">
            <v>4994</v>
          </cell>
          <cell r="B191" t="str">
            <v>Todos por un Nuevo País</v>
          </cell>
          <cell r="C191" t="str">
            <v>Movilidad social</v>
          </cell>
          <cell r="D191" t="str">
            <v>Garantizar los mínimos vitales y avanzar en el fortalecimiento de las capacidades de la población en pobreza extrema para su efectiva inclusión social y productiva (Sistema de Promoción Social).</v>
          </cell>
          <cell r="E191" t="str">
            <v>Inclusión Social y Reconciliación</v>
          </cell>
          <cell r="F191" t="str">
            <v>Prosperidad Social</v>
          </cell>
          <cell r="G191" t="str">
            <v>Atención y Asistencia a Territorios vulnerables y/o excluidos</v>
          </cell>
          <cell r="H191">
            <v>4994</v>
          </cell>
          <cell r="I191" t="str">
            <v>Obras de infraestructura social y comunitaria entregadas</v>
          </cell>
          <cell r="J191" t="str">
            <v>Producto</v>
          </cell>
          <cell r="K191" t="str">
            <v>Transversal</v>
          </cell>
          <cell r="L191" t="str">
            <v>SI</v>
          </cell>
          <cell r="M191" t="str">
            <v>SI</v>
          </cell>
          <cell r="N191" t="str">
            <v>NO</v>
          </cell>
          <cell r="O191" t="str">
            <v>SI</v>
          </cell>
          <cell r="P191" t="str">
            <v>Obras</v>
          </cell>
          <cell r="Q191" t="str">
            <v>Mensual</v>
          </cell>
          <cell r="R191" t="str">
            <v>Capacidad</v>
          </cell>
          <cell r="S191">
            <v>377</v>
          </cell>
          <cell r="T191">
            <v>527</v>
          </cell>
          <cell r="U191">
            <v>777</v>
          </cell>
          <cell r="V191">
            <v>1077</v>
          </cell>
          <cell r="W191">
            <v>1377</v>
          </cell>
          <cell r="X191">
            <v>1377</v>
          </cell>
          <cell r="Y191">
            <v>653</v>
          </cell>
          <cell r="Z191">
            <v>69</v>
          </cell>
          <cell r="AA191">
            <v>653</v>
          </cell>
          <cell r="AB191">
            <v>27.6</v>
          </cell>
          <cell r="AC191">
            <v>42490.208333333299</v>
          </cell>
          <cell r="AD191">
            <v>42499.743839386603</v>
          </cell>
          <cell r="AE191" t="str">
            <v xml:space="preserve">Durante el mes de abril se entregaron un total de 58 obras que corresponden a los sectores de infraestructura vial 29 en los siguientes departamentos así: Antioquia 2, Atlántico 1, Bolívar 1, Caldas 1, Cauca 1, Córdoba 5, Cundinamarca 3, Huila 1, Meta 1, </v>
          </cell>
          <cell r="AF191">
            <v>42490.208333333299</v>
          </cell>
          <cell r="AG191">
            <v>42499.7438392361</v>
          </cell>
          <cell r="AH191" t="str">
            <v>John Fredy Navarro Gómez</v>
          </cell>
          <cell r="AI191" t="str">
            <v>John.Navarro@dps.gov.co</v>
          </cell>
          <cell r="AJ191">
            <v>15</v>
          </cell>
          <cell r="AK191">
            <v>42520.208333333299</v>
          </cell>
          <cell r="AL191">
            <v>-28</v>
          </cell>
        </row>
        <row r="192">
          <cell r="A192">
            <v>5206</v>
          </cell>
          <cell r="B192" t="str">
            <v>Todos por un Nuevo País</v>
          </cell>
          <cell r="C192" t="str">
            <v>Movilidad social</v>
          </cell>
          <cell r="D192" t="str">
            <v>Garantizar los mínimos vitales y avanzar en el fortalecimiento de las capacidades de la población en pobreza extrema para su efectiva inclusión social y productiva (Sistema de Promoción Social).</v>
          </cell>
          <cell r="E192" t="str">
            <v>Inclusión Social y Reconciliación</v>
          </cell>
          <cell r="F192" t="str">
            <v>Prosperidad Social</v>
          </cell>
          <cell r="G192" t="str">
            <v>Atención y Asistencia a Territorios vulnerables y/o excluidos</v>
          </cell>
          <cell r="H192">
            <v>5206</v>
          </cell>
          <cell r="I192" t="str">
            <v>Familias vinculadas a intervenciones rurales integrales</v>
          </cell>
          <cell r="J192" t="str">
            <v>Producto</v>
          </cell>
          <cell r="K192" t="str">
            <v>Sectorial</v>
          </cell>
          <cell r="L192" t="str">
            <v>SI</v>
          </cell>
          <cell r="M192" t="str">
            <v>SI</v>
          </cell>
          <cell r="N192" t="str">
            <v>NO</v>
          </cell>
          <cell r="O192" t="str">
            <v>SI</v>
          </cell>
          <cell r="P192" t="str">
            <v>Familias</v>
          </cell>
          <cell r="Q192" t="str">
            <v>Mensual</v>
          </cell>
          <cell r="R192" t="str">
            <v>Acumulado</v>
          </cell>
          <cell r="S192">
            <v>54144</v>
          </cell>
          <cell r="T192">
            <v>30000</v>
          </cell>
          <cell r="U192">
            <v>14000</v>
          </cell>
          <cell r="V192">
            <v>45000</v>
          </cell>
          <cell r="W192">
            <v>20000</v>
          </cell>
          <cell r="X192">
            <v>109000</v>
          </cell>
          <cell r="Y192">
            <v>1831</v>
          </cell>
          <cell r="Z192">
            <v>13.079000000000001</v>
          </cell>
          <cell r="AA192">
            <v>19972</v>
          </cell>
          <cell r="AB192">
            <v>18.323</v>
          </cell>
          <cell r="AC192">
            <v>42490.208333333299</v>
          </cell>
          <cell r="AD192">
            <v>42501.648554201398</v>
          </cell>
          <cell r="AE192" t="str">
            <v>IRACA : continua la atención de los participantes según el cronograma de actividades Familias Rurales: La ejecución del programa está programada para iniciar en el segundo semestre de 2016. FEST: La atención a los hogares de la convocatoria IV en este com</v>
          </cell>
          <cell r="AF192">
            <v>42490.208333333299</v>
          </cell>
          <cell r="AG192">
            <v>42501.648554016203</v>
          </cell>
          <cell r="AH192" t="str">
            <v>Sergio Barraza</v>
          </cell>
          <cell r="AI192" t="str">
            <v>sergio.Barraza@prosperidadsocial.gov.co</v>
          </cell>
          <cell r="AJ192">
            <v>0</v>
          </cell>
          <cell r="AK192">
            <v>42520.208333333299</v>
          </cell>
          <cell r="AL192">
            <v>-13</v>
          </cell>
        </row>
        <row r="193">
          <cell r="A193">
            <v>5223</v>
          </cell>
          <cell r="B193" t="str">
            <v>Todos por un Nuevo País</v>
          </cell>
          <cell r="C193" t="str">
            <v>Movilidad social</v>
          </cell>
          <cell r="D193" t="str">
            <v>Garantizar los mínimos vitales y avanzar en el fortalecimiento de las capacidades de la población en pobreza extrema para su efectiva inclusión social y productiva (Sistema de Promoción Social).</v>
          </cell>
          <cell r="E193" t="str">
            <v>Inclusión Social y Reconciliación</v>
          </cell>
          <cell r="F193" t="str">
            <v>Prosperidad Social</v>
          </cell>
          <cell r="G193" t="str">
            <v>Atención y Asistencia a Territorios vulnerables y/o excluidos</v>
          </cell>
          <cell r="H193">
            <v>5223</v>
          </cell>
          <cell r="I193" t="str">
            <v>Iniciativas Ciudadanas de Desarrollo y Paz acompañadas en proceso de fortalecimiento</v>
          </cell>
          <cell r="J193" t="str">
            <v>Producto</v>
          </cell>
          <cell r="K193" t="str">
            <v>Sectorial</v>
          </cell>
          <cell r="L193" t="str">
            <v>SI</v>
          </cell>
          <cell r="M193" t="str">
            <v>SI</v>
          </cell>
          <cell r="N193" t="str">
            <v>NO</v>
          </cell>
          <cell r="O193" t="str">
            <v>SI</v>
          </cell>
          <cell r="P193" t="str">
            <v>Iniciativas</v>
          </cell>
          <cell r="Q193" t="str">
            <v>Anual</v>
          </cell>
          <cell r="R193" t="str">
            <v>Stock</v>
          </cell>
          <cell r="S193">
            <v>0</v>
          </cell>
          <cell r="T193">
            <v>4</v>
          </cell>
          <cell r="U193">
            <v>4</v>
          </cell>
          <cell r="V193">
            <v>0</v>
          </cell>
          <cell r="W193">
            <v>0</v>
          </cell>
          <cell r="X193">
            <v>4</v>
          </cell>
          <cell r="Y193">
            <v>0</v>
          </cell>
          <cell r="Z193">
            <v>0</v>
          </cell>
          <cell r="AA193">
            <v>0</v>
          </cell>
          <cell r="AB193">
            <v>0</v>
          </cell>
          <cell r="AC193">
            <v>0</v>
          </cell>
          <cell r="AD193">
            <v>0</v>
          </cell>
          <cell r="AE193" t="str">
            <v xml:space="preserve">A través del convenio con la Red Adelco para el acompañamiento al Comité Territorial de la región, se consolidó un documento de visión de región con los miembros del Comité. La versión final fue entregada por la RedAdelco al DPS en el mes de febrero y en </v>
          </cell>
          <cell r="AF193">
            <v>42429.208333333299</v>
          </cell>
          <cell r="AG193">
            <v>42501.507271840303</v>
          </cell>
          <cell r="AH193" t="str">
            <v>Sebastian Zuleta Henriquez</v>
          </cell>
          <cell r="AI193" t="str">
            <v>Sebastian.zuleta@prosperidadsocial.gov.co</v>
          </cell>
          <cell r="AJ193">
            <v>0</v>
          </cell>
          <cell r="AK193">
            <v>0</v>
          </cell>
          <cell r="AL193">
            <v>0</v>
          </cell>
        </row>
        <row r="194">
          <cell r="A194">
            <v>4338</v>
          </cell>
          <cell r="B194" t="str">
            <v>Todos por un Nuevo País</v>
          </cell>
          <cell r="C194" t="str">
            <v>Movilidad social</v>
          </cell>
          <cell r="D194" t="str">
            <v>Garantizar los mínimos vitales y avanzar en el fortalecimiento de las capacidades de la población en pobreza extrema para su efectiva inclusión social y productiva (Sistema de Promoción Social).</v>
          </cell>
          <cell r="E194" t="str">
            <v>Inclusión Social y Reconciliación</v>
          </cell>
          <cell r="F194" t="str">
            <v>Unidad Administrtiva Epecial para la Consolidación</v>
          </cell>
          <cell r="G194" t="str">
            <v>Atención y Asistencia a Territorios vulnerables y/o excluidos</v>
          </cell>
          <cell r="H194">
            <v>4338</v>
          </cell>
          <cell r="I194" t="str">
            <v>Nuevas familias atendidas en desarrollo alternativo</v>
          </cell>
          <cell r="J194" t="str">
            <v>Producto</v>
          </cell>
          <cell r="K194" t="str">
            <v>Sectorial</v>
          </cell>
          <cell r="L194" t="str">
            <v>SI</v>
          </cell>
          <cell r="M194" t="str">
            <v>SI</v>
          </cell>
          <cell r="N194" t="str">
            <v>NO</v>
          </cell>
          <cell r="O194" t="str">
            <v>SI</v>
          </cell>
          <cell r="P194" t="str">
            <v>Familias</v>
          </cell>
          <cell r="Q194" t="str">
            <v>Mensual</v>
          </cell>
          <cell r="R194" t="str">
            <v>Acumulado</v>
          </cell>
          <cell r="S194">
            <v>8535</v>
          </cell>
          <cell r="T194">
            <v>7300</v>
          </cell>
          <cell r="U194">
            <v>7300</v>
          </cell>
          <cell r="V194">
            <v>7300</v>
          </cell>
          <cell r="W194">
            <v>7283</v>
          </cell>
          <cell r="X194">
            <v>29183</v>
          </cell>
          <cell r="Y194">
            <v>0</v>
          </cell>
          <cell r="Z194">
            <v>0</v>
          </cell>
          <cell r="AA194">
            <v>8740</v>
          </cell>
          <cell r="AB194">
            <v>29.95</v>
          </cell>
          <cell r="AC194">
            <v>42429.208333333299</v>
          </cell>
          <cell r="AD194">
            <v>42464.524200891203</v>
          </cell>
          <cell r="AE194" t="str">
            <v>Aun no esta definido el nuevo modelo de intervencion para este año 2016, estamos pendientes de los nuevos lineamientos que incluyan una nueva focalización, permitiendo asi replantear la estrategia de intervención, de acuerdo a los cambios que vienen inmer</v>
          </cell>
          <cell r="AF194">
            <v>42490.208333333299</v>
          </cell>
          <cell r="AG194">
            <v>42495.818422025499</v>
          </cell>
          <cell r="AH194" t="str">
            <v>Jairo Cabrera</v>
          </cell>
          <cell r="AI194" t="str">
            <v>jairoe.cabrera@consolidacion.gov.co</v>
          </cell>
          <cell r="AJ194">
            <v>0</v>
          </cell>
          <cell r="AK194">
            <v>42458.208333333299</v>
          </cell>
          <cell r="AL194">
            <v>48</v>
          </cell>
        </row>
        <row r="195">
          <cell r="A195">
            <v>4339</v>
          </cell>
          <cell r="B195" t="str">
            <v>Todos por un Nuevo País</v>
          </cell>
          <cell r="C195" t="str">
            <v>Movilidad social</v>
          </cell>
          <cell r="D195" t="str">
            <v>Garantizar los mínimos vitales y avanzar en el fortalecimiento de las capacidades de la población en pobreza extrema para su efectiva inclusión social y productiva (Sistema de Promoción Social).</v>
          </cell>
          <cell r="E195" t="str">
            <v>Inclusión Social y Reconciliación</v>
          </cell>
          <cell r="F195" t="str">
            <v>Unidad Administrtiva Epecial para la Consolidación</v>
          </cell>
          <cell r="G195" t="str">
            <v>Atención y Asistencia a Territorios vulnerables y/o excluidos</v>
          </cell>
          <cell r="H195">
            <v>4339</v>
          </cell>
          <cell r="I195" t="str">
            <v>Organizaciones de Desarrollo Alternativo apoyadas</v>
          </cell>
          <cell r="J195" t="str">
            <v>Producto</v>
          </cell>
          <cell r="K195" t="str">
            <v>Sectorial</v>
          </cell>
          <cell r="L195" t="str">
            <v>SI</v>
          </cell>
          <cell r="M195" t="str">
            <v>SI</v>
          </cell>
          <cell r="N195" t="str">
            <v>NO</v>
          </cell>
          <cell r="O195" t="str">
            <v>SI</v>
          </cell>
          <cell r="P195" t="str">
            <v>Organizaciones</v>
          </cell>
          <cell r="Q195" t="str">
            <v>Trimestral</v>
          </cell>
          <cell r="R195" t="str">
            <v>Acumulado</v>
          </cell>
          <cell r="S195">
            <v>297</v>
          </cell>
          <cell r="T195">
            <v>40</v>
          </cell>
          <cell r="U195">
            <v>40</v>
          </cell>
          <cell r="V195">
            <v>40</v>
          </cell>
          <cell r="W195">
            <v>40</v>
          </cell>
          <cell r="X195">
            <v>160</v>
          </cell>
          <cell r="Y195">
            <v>0</v>
          </cell>
          <cell r="Z195">
            <v>0</v>
          </cell>
          <cell r="AA195">
            <v>0</v>
          </cell>
          <cell r="AB195">
            <v>0</v>
          </cell>
          <cell r="AC195">
            <v>0</v>
          </cell>
          <cell r="AD195">
            <v>0</v>
          </cell>
          <cell r="AE195" t="str">
            <v xml:space="preserve">A la fecha se encuentra listo y frmado el convenio con la fundacion para el desarrollo economico y empresarial Qualitas Training Tools. </v>
          </cell>
          <cell r="AF195">
            <v>42490.208333333299</v>
          </cell>
          <cell r="AG195">
            <v>42495.818791319398</v>
          </cell>
          <cell r="AH195" t="str">
            <v>Jairo Cabrera</v>
          </cell>
          <cell r="AI195" t="str">
            <v>jairoe.cabrera@consolidacion.gov.co</v>
          </cell>
          <cell r="AJ195">
            <v>0</v>
          </cell>
          <cell r="AK195">
            <v>0</v>
          </cell>
          <cell r="AL195">
            <v>0</v>
          </cell>
        </row>
        <row r="196">
          <cell r="A196">
            <v>4790</v>
          </cell>
          <cell r="B196" t="str">
            <v>Todos por un Nuevo País</v>
          </cell>
          <cell r="C196" t="str">
            <v>Movilidad social</v>
          </cell>
          <cell r="D196" t="str">
            <v>Garantizar los mínimos vitales y avanzar en el fortalecimiento de las capacidades de la población en pobreza extrema para su efectiva inclusión social y productiva (Sistema de Promoción Social).</v>
          </cell>
          <cell r="E196" t="str">
            <v>Salud y Protección</v>
          </cell>
          <cell r="F196" t="str">
            <v>Ministerio de Salud</v>
          </cell>
          <cell r="G196" t="str">
            <v>Protección social en salud y sostenibilidad</v>
          </cell>
          <cell r="H196">
            <v>4790</v>
          </cell>
          <cell r="I196" t="str">
            <v>Percepción de acceso a los servicios de salud</v>
          </cell>
          <cell r="J196" t="str">
            <v>Resultado</v>
          </cell>
          <cell r="K196" t="str">
            <v>Sectorial</v>
          </cell>
          <cell r="L196" t="str">
            <v>SI</v>
          </cell>
          <cell r="M196" t="str">
            <v>NO</v>
          </cell>
          <cell r="N196" t="str">
            <v>NO</v>
          </cell>
          <cell r="O196" t="str">
            <v>SI</v>
          </cell>
          <cell r="P196" t="str">
            <v>Porcentaje</v>
          </cell>
          <cell r="Q196" t="str">
            <v>Anual</v>
          </cell>
          <cell r="R196" t="str">
            <v>Capacidad</v>
          </cell>
          <cell r="S196">
            <v>46</v>
          </cell>
          <cell r="T196">
            <v>54</v>
          </cell>
          <cell r="U196">
            <v>56</v>
          </cell>
          <cell r="V196">
            <v>58</v>
          </cell>
          <cell r="W196">
            <v>60</v>
          </cell>
          <cell r="X196">
            <v>60</v>
          </cell>
          <cell r="Y196">
            <v>0</v>
          </cell>
          <cell r="Z196">
            <v>0</v>
          </cell>
          <cell r="AA196">
            <v>0</v>
          </cell>
          <cell r="AB196">
            <v>0</v>
          </cell>
          <cell r="AC196">
            <v>0</v>
          </cell>
          <cell r="AD196">
            <v>0</v>
          </cell>
          <cell r="AE196" t="str">
            <v>Se da inicio a la elaboración de los estudios previos para el proceso contractual de la Encuesta de percepción de los usuarios de las EPS 2016. Ademas se revisan los primeros resultados de la Encuesta de 2015 junto con la empresa que realizo la encuesta I</v>
          </cell>
          <cell r="AF196">
            <v>42400.208333333299</v>
          </cell>
          <cell r="AG196">
            <v>42501.506922997702</v>
          </cell>
          <cell r="AH196" t="str">
            <v>German  Escobar</v>
          </cell>
          <cell r="AI196" t="str">
            <v>gescobar@minsalud.gov.co</v>
          </cell>
          <cell r="AJ196">
            <v>90</v>
          </cell>
          <cell r="AK196">
            <v>0</v>
          </cell>
          <cell r="AL196">
            <v>0</v>
          </cell>
        </row>
        <row r="197">
          <cell r="A197">
            <v>4791</v>
          </cell>
          <cell r="B197" t="str">
            <v>Todos por un Nuevo País</v>
          </cell>
          <cell r="C197" t="str">
            <v>Movilidad social</v>
          </cell>
          <cell r="D197" t="str">
            <v>Garantizar los mínimos vitales y avanzar en el fortalecimiento de las capacidades de la población en pobreza extrema para su efectiva inclusión social y productiva (Sistema de Promoción Social).</v>
          </cell>
          <cell r="E197" t="str">
            <v>Salud y Protección</v>
          </cell>
          <cell r="F197" t="str">
            <v>Ministerio de Salud</v>
          </cell>
          <cell r="G197" t="str">
            <v>Protección social en salud y sostenibilidad</v>
          </cell>
          <cell r="H197">
            <v>4791</v>
          </cell>
          <cell r="I197" t="str">
            <v>Porcentaje de población afiliada al sistema de salud</v>
          </cell>
          <cell r="J197" t="str">
            <v>Resultado</v>
          </cell>
          <cell r="K197" t="str">
            <v>Sectorial</v>
          </cell>
          <cell r="L197" t="str">
            <v>SI</v>
          </cell>
          <cell r="M197" t="str">
            <v>NO</v>
          </cell>
          <cell r="N197" t="str">
            <v>NO</v>
          </cell>
          <cell r="O197" t="str">
            <v>SI</v>
          </cell>
          <cell r="P197" t="str">
            <v xml:space="preserve">porcentaje </v>
          </cell>
          <cell r="Q197" t="str">
            <v>Mensual</v>
          </cell>
          <cell r="R197" t="str">
            <v>Flujo</v>
          </cell>
          <cell r="S197">
            <v>96</v>
          </cell>
          <cell r="T197">
            <v>96.7</v>
          </cell>
          <cell r="U197">
            <v>96.8</v>
          </cell>
          <cell r="V197">
            <v>96.9</v>
          </cell>
          <cell r="W197">
            <v>97</v>
          </cell>
          <cell r="X197">
            <v>97</v>
          </cell>
          <cell r="Y197">
            <v>97.16</v>
          </cell>
          <cell r="Z197">
            <v>100</v>
          </cell>
          <cell r="AA197">
            <v>97.58</v>
          </cell>
          <cell r="AB197">
            <v>100</v>
          </cell>
          <cell r="AC197">
            <v>42460.208333333299</v>
          </cell>
          <cell r="AD197">
            <v>42471.379893946803</v>
          </cell>
          <cell r="AE197" t="str">
            <v>La información correspondiente a este indicador para el mes de abril de 2016, se reportara en el mes de junio del año en curso, debido a que se estan revisando los datos de afiliaciones a salud, del régimen contributivo y subsidiado.</v>
          </cell>
          <cell r="AF197">
            <v>42490.208333333299</v>
          </cell>
          <cell r="AG197">
            <v>42501.653108912004</v>
          </cell>
          <cell r="AH197" t="str">
            <v>José Luis Ortiz Hoyos</v>
          </cell>
          <cell r="AI197" t="str">
            <v>jortizh@minsalud.gov.co</v>
          </cell>
          <cell r="AJ197">
            <v>60</v>
          </cell>
          <cell r="AK197">
            <v>42490.208333333299</v>
          </cell>
          <cell r="AL197">
            <v>-43</v>
          </cell>
        </row>
        <row r="198">
          <cell r="A198">
            <v>4792</v>
          </cell>
          <cell r="B198" t="str">
            <v>Todos por un Nuevo País</v>
          </cell>
          <cell r="C198" t="str">
            <v>Movilidad social</v>
          </cell>
          <cell r="D198" t="str">
            <v>Garantizar los mínimos vitales y avanzar en el fortalecimiento de las capacidades de la población en pobreza extrema para su efectiva inclusión social y productiva (Sistema de Promoción Social).</v>
          </cell>
          <cell r="E198" t="str">
            <v>Salud y Protección</v>
          </cell>
          <cell r="F198" t="str">
            <v>Ministerio de Salud</v>
          </cell>
          <cell r="G198" t="str">
            <v>Protección social en salud y sostenibilidad</v>
          </cell>
          <cell r="H198">
            <v>4792</v>
          </cell>
          <cell r="I198" t="str">
            <v>Porcentaje de personas entre 18 a 25 años afiliadas al sistema de salud</v>
          </cell>
          <cell r="J198" t="str">
            <v>Resultado</v>
          </cell>
          <cell r="K198" t="str">
            <v>Sectorial</v>
          </cell>
          <cell r="L198" t="str">
            <v>SI</v>
          </cell>
          <cell r="M198" t="str">
            <v>NO</v>
          </cell>
          <cell r="N198" t="str">
            <v>NO</v>
          </cell>
          <cell r="O198" t="str">
            <v>SI</v>
          </cell>
          <cell r="P198" t="str">
            <v xml:space="preserve">porcentaje </v>
          </cell>
          <cell r="Q198" t="str">
            <v>Mensual</v>
          </cell>
          <cell r="R198" t="str">
            <v>Flujo</v>
          </cell>
          <cell r="S198">
            <v>95</v>
          </cell>
          <cell r="T198">
            <v>96.5</v>
          </cell>
          <cell r="U198">
            <v>97</v>
          </cell>
          <cell r="V198">
            <v>97.5</v>
          </cell>
          <cell r="W198">
            <v>99</v>
          </cell>
          <cell r="X198">
            <v>99</v>
          </cell>
          <cell r="Y198">
            <v>98.71</v>
          </cell>
          <cell r="Z198">
            <v>100</v>
          </cell>
          <cell r="AA198">
            <v>98.65</v>
          </cell>
          <cell r="AB198">
            <v>99.65</v>
          </cell>
          <cell r="AC198">
            <v>42460.208333333299</v>
          </cell>
          <cell r="AD198">
            <v>42471.379681562503</v>
          </cell>
          <cell r="AE198" t="str">
            <v>La información correspondiente a este indicador para el mes de abril de 2016, se reportara en el mes de junio del año en curso, debido a que se están revisando los datos de afiliaciones a salud, del régimen contributivo y subsidiado.</v>
          </cell>
          <cell r="AF198">
            <v>42490.208333333299</v>
          </cell>
          <cell r="AG198">
            <v>42501.653265046298</v>
          </cell>
          <cell r="AH198" t="str">
            <v>José Luis Ortiz Hoyos</v>
          </cell>
          <cell r="AI198" t="str">
            <v>jortizh@minsalud.gov.co</v>
          </cell>
          <cell r="AJ198">
            <v>60</v>
          </cell>
          <cell r="AK198">
            <v>42490.208333333299</v>
          </cell>
          <cell r="AL198">
            <v>-43</v>
          </cell>
        </row>
        <row r="199">
          <cell r="A199">
            <v>4800</v>
          </cell>
          <cell r="B199" t="str">
            <v>Todos por un Nuevo País</v>
          </cell>
          <cell r="C199" t="str">
            <v>Movilidad social</v>
          </cell>
          <cell r="D199" t="str">
            <v>Garantizar los mínimos vitales y avanzar en el fortalecimiento de las capacidades de la población en pobreza extrema para su efectiva inclusión social y productiva (Sistema de Promoción Social).</v>
          </cell>
          <cell r="E199" t="str">
            <v>Salud y Protección</v>
          </cell>
          <cell r="F199" t="str">
            <v>Ministerio de Salud</v>
          </cell>
          <cell r="G199" t="str">
            <v>Protección social en salud y sostenibilidad</v>
          </cell>
          <cell r="H199">
            <v>4800</v>
          </cell>
          <cell r="I199" t="str">
            <v>Tasa de mortalidad por desnutrición en menores de 5 años (por cada 100.000)</v>
          </cell>
          <cell r="J199" t="str">
            <v>Resultado</v>
          </cell>
          <cell r="K199" t="str">
            <v>Sectorial</v>
          </cell>
          <cell r="L199" t="str">
            <v>SI</v>
          </cell>
          <cell r="M199" t="str">
            <v>SI</v>
          </cell>
          <cell r="N199" t="str">
            <v>NO</v>
          </cell>
          <cell r="O199" t="str">
            <v>SI</v>
          </cell>
          <cell r="P199" t="str">
            <v>tasa</v>
          </cell>
          <cell r="Q199" t="str">
            <v>Anual</v>
          </cell>
          <cell r="R199" t="str">
            <v>Reducción</v>
          </cell>
          <cell r="S199">
            <v>7.6</v>
          </cell>
          <cell r="T199">
            <v>7.2</v>
          </cell>
          <cell r="U199">
            <v>6.9</v>
          </cell>
          <cell r="V199">
            <v>6.5</v>
          </cell>
          <cell r="W199">
            <v>6</v>
          </cell>
          <cell r="X199">
            <v>6</v>
          </cell>
          <cell r="Y199">
            <v>0</v>
          </cell>
          <cell r="Z199">
            <v>0</v>
          </cell>
          <cell r="AA199">
            <v>0</v>
          </cell>
          <cell r="AB199">
            <v>0</v>
          </cell>
          <cell r="AC199">
            <v>0</v>
          </cell>
          <cell r="AD199">
            <v>0</v>
          </cell>
          <cell r="AE199" t="str">
            <v>En el mes de abril se notificaron 15 casos. El INS realiza seguimiento a la veracidad y calidad de los datos reportados como casos notificados. Se realiza el taller nacional de la ruta para la atención integral a la desnutrición aguda en situación de emer</v>
          </cell>
          <cell r="AF199">
            <v>42490.208333333299</v>
          </cell>
          <cell r="AG199">
            <v>42495.8216159722</v>
          </cell>
          <cell r="AH199" t="str">
            <v>Elkin de Jesus Osorio Saldarriaga</v>
          </cell>
          <cell r="AI199" t="str">
            <v>eosorio@minsalud.gov.co</v>
          </cell>
          <cell r="AJ199">
            <v>540</v>
          </cell>
          <cell r="AK199">
            <v>0</v>
          </cell>
          <cell r="AL199">
            <v>0</v>
          </cell>
        </row>
        <row r="200">
          <cell r="A200">
            <v>4801</v>
          </cell>
          <cell r="B200" t="str">
            <v>Todos por un Nuevo País</v>
          </cell>
          <cell r="C200" t="str">
            <v>Movilidad social</v>
          </cell>
          <cell r="D200" t="str">
            <v>Garantizar los mínimos vitales y avanzar en el fortalecimiento de las capacidades de la población en pobreza extrema para su efectiva inclusión social y productiva (Sistema de Promoción Social).</v>
          </cell>
          <cell r="E200" t="str">
            <v>Salud y Protección</v>
          </cell>
          <cell r="F200" t="str">
            <v>Ministerio de Salud</v>
          </cell>
          <cell r="G200" t="str">
            <v>Protección social en salud y sostenibilidad</v>
          </cell>
          <cell r="H200">
            <v>4801</v>
          </cell>
          <cell r="I200" t="str">
            <v>Porcentaje de nacidos vivos a término con bajo peso al nacer</v>
          </cell>
          <cell r="J200" t="str">
            <v>Resultado</v>
          </cell>
          <cell r="K200" t="str">
            <v>Sectorial</v>
          </cell>
          <cell r="L200" t="str">
            <v>SI</v>
          </cell>
          <cell r="M200" t="str">
            <v>SI</v>
          </cell>
          <cell r="N200" t="str">
            <v>NO</v>
          </cell>
          <cell r="O200" t="str">
            <v>SI</v>
          </cell>
          <cell r="P200" t="str">
            <v>Porcentaje</v>
          </cell>
          <cell r="Q200" t="str">
            <v>Anual</v>
          </cell>
          <cell r="R200" t="str">
            <v>Reducción</v>
          </cell>
          <cell r="S200">
            <v>3.84</v>
          </cell>
          <cell r="T200">
            <v>3.8</v>
          </cell>
          <cell r="U200">
            <v>3.8</v>
          </cell>
          <cell r="V200">
            <v>3.8</v>
          </cell>
          <cell r="W200">
            <v>3.8</v>
          </cell>
          <cell r="X200">
            <v>3.8</v>
          </cell>
          <cell r="Y200">
            <v>0</v>
          </cell>
          <cell r="Z200">
            <v>0</v>
          </cell>
          <cell r="AA200">
            <v>0</v>
          </cell>
          <cell r="AB200">
            <v>0</v>
          </cell>
          <cell r="AC200">
            <v>0</v>
          </cell>
          <cell r="AD200">
            <v>0</v>
          </cell>
          <cell r="AE200" t="str">
            <v>Durante este periodo se realizó la socialización de la segunda fase de despliegue territorial para la implementación de la atención integral a la primera infancia, así como la identificación de necesidades de asistencia técnica con especial énfasis en pla</v>
          </cell>
          <cell r="AF200">
            <v>42490.208333333299</v>
          </cell>
          <cell r="AG200">
            <v>42500.324725578699</v>
          </cell>
          <cell r="AH200" t="str">
            <v>Lía Marcela Güiza Castillo</v>
          </cell>
          <cell r="AI200" t="str">
            <v>lguiza@minsalud.gov.co</v>
          </cell>
          <cell r="AJ200">
            <v>540</v>
          </cell>
          <cell r="AK200">
            <v>0</v>
          </cell>
          <cell r="AL200">
            <v>0</v>
          </cell>
        </row>
        <row r="201">
          <cell r="A201">
            <v>4802</v>
          </cell>
          <cell r="B201" t="str">
            <v>Todos por un Nuevo País</v>
          </cell>
          <cell r="C201" t="str">
            <v>Movilidad social</v>
          </cell>
          <cell r="D201" t="str">
            <v>Garantizar los mínimos vitales y avanzar en el fortalecimiento de las capacidades de la población en pobreza extrema para su efectiva inclusión social y productiva (Sistema de Promoción Social).</v>
          </cell>
          <cell r="E201" t="str">
            <v>Salud y Protección</v>
          </cell>
          <cell r="F201" t="str">
            <v>Ministerio de Salud</v>
          </cell>
          <cell r="G201" t="str">
            <v>Protección social en salud y sostenibilidad</v>
          </cell>
          <cell r="H201">
            <v>4802</v>
          </cell>
          <cell r="I201" t="str">
            <v>Departamentos que implementan el Programa de Prevención y Reducción de Anemia en niños entre 6 y 23 meses de edad en el marco de Ruta de Atención Integral a la Primera Infancia</v>
          </cell>
          <cell r="J201" t="str">
            <v>Producto</v>
          </cell>
          <cell r="K201" t="str">
            <v>Sectorial</v>
          </cell>
          <cell r="L201" t="str">
            <v>SI</v>
          </cell>
          <cell r="M201" t="str">
            <v>SI</v>
          </cell>
          <cell r="N201" t="str">
            <v>NO</v>
          </cell>
          <cell r="O201" t="str">
            <v>SI</v>
          </cell>
          <cell r="P201" t="str">
            <v>Departamentos</v>
          </cell>
          <cell r="Q201" t="str">
            <v>Anual</v>
          </cell>
          <cell r="R201" t="str">
            <v>Acumulado</v>
          </cell>
          <cell r="S201">
            <v>0</v>
          </cell>
          <cell r="T201">
            <v>2</v>
          </cell>
          <cell r="U201">
            <v>3</v>
          </cell>
          <cell r="V201">
            <v>4</v>
          </cell>
          <cell r="W201">
            <v>4</v>
          </cell>
          <cell r="X201">
            <v>13</v>
          </cell>
          <cell r="Y201">
            <v>0</v>
          </cell>
          <cell r="Z201">
            <v>0</v>
          </cell>
          <cell r="AA201">
            <v>0</v>
          </cell>
          <cell r="AB201">
            <v>0</v>
          </cell>
          <cell r="AC201">
            <v>0</v>
          </cell>
          <cell r="AD201">
            <v>0</v>
          </cell>
          <cell r="AE201" t="str">
            <v xml:space="preserve">Se da continuidad a la implementación del programa "Prevención y Reducción de Anemia en niños entre 6 y 23 meses" en los territorios priorizados, con la consolidación del proceso de desarrollo de capacidades que hace parte del programa; inicio de la fase </v>
          </cell>
          <cell r="AF201">
            <v>42460.208333333299</v>
          </cell>
          <cell r="AG201">
            <v>42468.389120914399</v>
          </cell>
          <cell r="AH201" t="str">
            <v>Elkin de Jesus Osorio Saldarriaga</v>
          </cell>
          <cell r="AI201" t="str">
            <v>eosorio@minsalud.gov.co</v>
          </cell>
          <cell r="AJ201">
            <v>0</v>
          </cell>
          <cell r="AK201">
            <v>0</v>
          </cell>
          <cell r="AL201">
            <v>0</v>
          </cell>
        </row>
        <row r="202">
          <cell r="A202">
            <v>4803</v>
          </cell>
          <cell r="B202" t="str">
            <v>Todos por un Nuevo País</v>
          </cell>
          <cell r="C202" t="str">
            <v>Movilidad social</v>
          </cell>
          <cell r="D202" t="str">
            <v>Garantizar los mínimos vitales y avanzar en el fortalecimiento de las capacidades de la población en pobreza extrema para su efectiva inclusión social y productiva (Sistema de Promoción Social).</v>
          </cell>
          <cell r="E202" t="str">
            <v>Salud y Protección</v>
          </cell>
          <cell r="F202" t="str">
            <v>Ministerio de Salud</v>
          </cell>
          <cell r="G202" t="str">
            <v>Protección social en salud y sostenibilidad</v>
          </cell>
          <cell r="H202">
            <v>4803</v>
          </cell>
          <cell r="I202" t="str">
            <v>Departamentos con el sistema de vigilancia nutricional poblacional implementado</v>
          </cell>
          <cell r="J202" t="str">
            <v>Producto</v>
          </cell>
          <cell r="K202" t="str">
            <v>Sectorial</v>
          </cell>
          <cell r="L202" t="str">
            <v>SI</v>
          </cell>
          <cell r="M202" t="str">
            <v>SI</v>
          </cell>
          <cell r="N202" t="str">
            <v>NO</v>
          </cell>
          <cell r="O202" t="str">
            <v>SI</v>
          </cell>
          <cell r="P202" t="str">
            <v>Departamentos</v>
          </cell>
          <cell r="Q202" t="str">
            <v>Anual</v>
          </cell>
          <cell r="R202" t="str">
            <v>Capacidad</v>
          </cell>
          <cell r="S202">
            <v>0</v>
          </cell>
          <cell r="T202">
            <v>5</v>
          </cell>
          <cell r="U202">
            <v>10</v>
          </cell>
          <cell r="V202">
            <v>20</v>
          </cell>
          <cell r="W202">
            <v>32</v>
          </cell>
          <cell r="X202">
            <v>32</v>
          </cell>
          <cell r="Y202">
            <v>0</v>
          </cell>
          <cell r="Z202">
            <v>0</v>
          </cell>
          <cell r="AA202">
            <v>0</v>
          </cell>
          <cell r="AB202">
            <v>0</v>
          </cell>
          <cell r="AC202">
            <v>0</v>
          </cell>
          <cell r="AD202">
            <v>0</v>
          </cell>
          <cell r="AE202" t="str">
            <v xml:space="preserve">En el mes de abril se mantienen las actividades rutinarias de vigilancia nutricional (bajo peso al nacer, morbilidad por desnutrición aguda moderada y severa en menores de 5 años, mortalidad por, y, asociadas a desnutrición en menores de 5 años) a través </v>
          </cell>
          <cell r="AF202">
            <v>42490.208333333299</v>
          </cell>
          <cell r="AG202">
            <v>42501.358258946799</v>
          </cell>
          <cell r="AH202" t="str">
            <v>Elkin de Jesus Osorio Saldarriaga</v>
          </cell>
          <cell r="AI202" t="str">
            <v>eosorio@minsalud.gov.co</v>
          </cell>
          <cell r="AJ202">
            <v>0</v>
          </cell>
          <cell r="AK202">
            <v>0</v>
          </cell>
          <cell r="AL202">
            <v>0</v>
          </cell>
        </row>
        <row r="203">
          <cell r="A203">
            <v>4804</v>
          </cell>
          <cell r="B203" t="str">
            <v>Todos por un Nuevo País</v>
          </cell>
          <cell r="C203" t="str">
            <v>Movilidad social</v>
          </cell>
          <cell r="D203" t="str">
            <v>Garantizar los mínimos vitales y avanzar en el fortalecimiento de las capacidades de la población en pobreza extrema para su efectiva inclusión social y productiva (Sistema de Promoción Social).</v>
          </cell>
          <cell r="E203" t="str">
            <v>Salud y Protección</v>
          </cell>
          <cell r="F203" t="str">
            <v>Ministerio de Salud</v>
          </cell>
          <cell r="G203" t="str">
            <v>Protección social en salud y sostenibilidad</v>
          </cell>
          <cell r="H203">
            <v>4804</v>
          </cell>
          <cell r="I203" t="str">
            <v>Municipios con la estrategia de ciudades, ruralidad y entornos para los estilos de vida saludable implementada</v>
          </cell>
          <cell r="J203" t="str">
            <v>Producto</v>
          </cell>
          <cell r="K203" t="str">
            <v>Sectorial</v>
          </cell>
          <cell r="L203" t="str">
            <v>SI</v>
          </cell>
          <cell r="M203" t="str">
            <v>SI</v>
          </cell>
          <cell r="N203" t="str">
            <v>NO</v>
          </cell>
          <cell r="O203" t="str">
            <v>SI</v>
          </cell>
          <cell r="P203" t="str">
            <v>Municipios</v>
          </cell>
          <cell r="Q203" t="str">
            <v>Semestral</v>
          </cell>
          <cell r="R203" t="str">
            <v>Acumulado</v>
          </cell>
          <cell r="S203">
            <v>1</v>
          </cell>
          <cell r="T203">
            <v>0</v>
          </cell>
          <cell r="U203">
            <v>18</v>
          </cell>
          <cell r="V203">
            <v>18</v>
          </cell>
          <cell r="W203">
            <v>19</v>
          </cell>
          <cell r="X203">
            <v>55</v>
          </cell>
          <cell r="Y203">
            <v>0</v>
          </cell>
          <cell r="Z203">
            <v>0</v>
          </cell>
          <cell r="AA203">
            <v>0</v>
          </cell>
          <cell r="AB203">
            <v>0</v>
          </cell>
          <cell r="AC203">
            <v>0</v>
          </cell>
          <cell r="AD203">
            <v>0</v>
          </cell>
          <cell r="AE203" t="str">
            <v>Se define plan de implementación y despliegue para la estrategia CERS de ciudades, entorno y ruralidad saludable, se definen 3 talleres de socialización para las áreas demostrativas en Barranquilla, Pereira Y Cali.Se adelanta implementación de lineamiento</v>
          </cell>
          <cell r="AF203">
            <v>42490.208333333299</v>
          </cell>
          <cell r="AG203">
            <v>42501.604766747703</v>
          </cell>
          <cell r="AH203" t="str">
            <v>Fernando  Ramírez Campos</v>
          </cell>
          <cell r="AI203" t="str">
            <v>framirez@minsalud.gov.co</v>
          </cell>
          <cell r="AJ203">
            <v>60</v>
          </cell>
          <cell r="AK203">
            <v>0</v>
          </cell>
          <cell r="AL203">
            <v>0</v>
          </cell>
        </row>
        <row r="204">
          <cell r="A204">
            <v>5384</v>
          </cell>
          <cell r="B204" t="str">
            <v>Todos por un Nuevo País</v>
          </cell>
          <cell r="C204" t="str">
            <v>Movilidad social</v>
          </cell>
          <cell r="D204" t="str">
            <v>Garantizar los mínimos vitales y avanzar en el fortalecimiento de las capacidades de la población en pobreza extrema para su efectiva inclusión social y productiva (Sistema de Promoción Social).</v>
          </cell>
          <cell r="E204" t="str">
            <v>Salud y Protección</v>
          </cell>
          <cell r="F204" t="str">
            <v>Ministerio de Salud</v>
          </cell>
          <cell r="G204" t="str">
            <v>Protección social en salud y sostenibilidad</v>
          </cell>
          <cell r="H204">
            <v>5384</v>
          </cell>
          <cell r="I204" t="str">
            <v>Porcentaje de nacidos vivos con 4 o más controles prenatales – Nacional</v>
          </cell>
          <cell r="J204" t="str">
            <v>Gestión</v>
          </cell>
          <cell r="K204" t="str">
            <v>Sectorial</v>
          </cell>
          <cell r="L204" t="str">
            <v>NO</v>
          </cell>
          <cell r="M204" t="str">
            <v>NO</v>
          </cell>
          <cell r="N204" t="str">
            <v>NO</v>
          </cell>
          <cell r="O204" t="str">
            <v>SI</v>
          </cell>
          <cell r="P204" t="str">
            <v>Porcentaje</v>
          </cell>
          <cell r="Q204" t="str">
            <v>Anual</v>
          </cell>
          <cell r="R204" t="str">
            <v>Flujo</v>
          </cell>
          <cell r="S204">
            <v>84.8</v>
          </cell>
          <cell r="T204">
            <v>86.4</v>
          </cell>
          <cell r="U204">
            <v>87</v>
          </cell>
          <cell r="V204">
            <v>87.5</v>
          </cell>
          <cell r="W204">
            <v>88</v>
          </cell>
          <cell r="X204">
            <v>88</v>
          </cell>
          <cell r="Y204">
            <v>0</v>
          </cell>
          <cell r="Z204">
            <v>0</v>
          </cell>
          <cell r="AA204">
            <v>0</v>
          </cell>
          <cell r="AB204">
            <v>0</v>
          </cell>
          <cell r="AC204">
            <v>0</v>
          </cell>
          <cell r="AD204">
            <v>0</v>
          </cell>
          <cell r="AE204">
            <v>0</v>
          </cell>
          <cell r="AF204">
            <v>0</v>
          </cell>
          <cell r="AG204">
            <v>0</v>
          </cell>
          <cell r="AH204" t="str">
            <v>Ana María  Peñuela Poveda</v>
          </cell>
          <cell r="AI204" t="str">
            <v>apenuela@minsalud.gov.co</v>
          </cell>
          <cell r="AJ204">
            <v>540</v>
          </cell>
          <cell r="AK204">
            <v>0</v>
          </cell>
          <cell r="AL204">
            <v>0</v>
          </cell>
        </row>
        <row r="205">
          <cell r="A205">
            <v>5385</v>
          </cell>
          <cell r="B205" t="str">
            <v>Todos por un Nuevo País</v>
          </cell>
          <cell r="C205" t="str">
            <v>Movilidad social</v>
          </cell>
          <cell r="D205" t="str">
            <v>Garantizar los mínimos vitales y avanzar en el fortalecimiento de las capacidades de la población en pobreza extrema para su efectiva inclusión social y productiva (Sistema de Promoción Social).</v>
          </cell>
          <cell r="E205" t="str">
            <v>Salud y Protección</v>
          </cell>
          <cell r="F205" t="str">
            <v>Ministerio de Salud</v>
          </cell>
          <cell r="G205" t="str">
            <v>Protección social en salud y sostenibilidad</v>
          </cell>
          <cell r="H205">
            <v>5385</v>
          </cell>
          <cell r="I205" t="str">
            <v>Porcentaje de nacidos vivos con cuatro o más controles prenatales - Área rural dispersa</v>
          </cell>
          <cell r="J205" t="str">
            <v>Producto</v>
          </cell>
          <cell r="K205" t="str">
            <v>Sectorial</v>
          </cell>
          <cell r="L205" t="str">
            <v>NO</v>
          </cell>
          <cell r="M205" t="str">
            <v>NO</v>
          </cell>
          <cell r="N205" t="str">
            <v>NO</v>
          </cell>
          <cell r="O205" t="str">
            <v>SI</v>
          </cell>
          <cell r="P205" t="str">
            <v>Porcentaje</v>
          </cell>
          <cell r="Q205" t="str">
            <v>Anual</v>
          </cell>
          <cell r="R205" t="str">
            <v>Flujo</v>
          </cell>
          <cell r="S205">
            <v>77.8</v>
          </cell>
          <cell r="T205">
            <v>78.900000000000006</v>
          </cell>
          <cell r="U205">
            <v>80.7</v>
          </cell>
          <cell r="V205">
            <v>82.2</v>
          </cell>
          <cell r="W205">
            <v>83.6</v>
          </cell>
          <cell r="X205">
            <v>83.6</v>
          </cell>
          <cell r="Y205">
            <v>0</v>
          </cell>
          <cell r="Z205">
            <v>0</v>
          </cell>
          <cell r="AA205">
            <v>0</v>
          </cell>
          <cell r="AB205">
            <v>0</v>
          </cell>
          <cell r="AC205">
            <v>0</v>
          </cell>
          <cell r="AD205">
            <v>0</v>
          </cell>
          <cell r="AE205">
            <v>0</v>
          </cell>
          <cell r="AF205">
            <v>0</v>
          </cell>
          <cell r="AG205">
            <v>0</v>
          </cell>
          <cell r="AH205" t="str">
            <v>Ana María  Peñuela Poveda</v>
          </cell>
          <cell r="AI205" t="str">
            <v>apenuela@minsalud.gov.co</v>
          </cell>
          <cell r="AJ205">
            <v>540</v>
          </cell>
          <cell r="AK205">
            <v>0</v>
          </cell>
          <cell r="AL205">
            <v>0</v>
          </cell>
        </row>
        <row r="206">
          <cell r="A206">
            <v>5371</v>
          </cell>
          <cell r="B206" t="str">
            <v>Todos por un Nuevo País</v>
          </cell>
          <cell r="C206" t="str">
            <v>Movilidad social</v>
          </cell>
          <cell r="D206" t="str">
            <v>Garantizar los mínimos vitales y avanzar en el fortalecimiento de las capacidades de la población en pobreza extrema para su efectiva inclusión social y productiva (Sistema de Promoción Social).</v>
          </cell>
          <cell r="E206" t="str">
            <v>Salud y Protección</v>
          </cell>
          <cell r="F206" t="str">
            <v>Ministerio de Salud</v>
          </cell>
          <cell r="G206" t="str">
            <v>Salud Pública y promoción social</v>
          </cell>
          <cell r="H206">
            <v>5371</v>
          </cell>
          <cell r="I206" t="str">
            <v>Porcentaje de niños y niñas en primera infancia atendidos en educación inicial en el marco de la atención integral que reciben la consulta para la detección temprana de alteraciones en el crecimiento y desarrollo.</v>
          </cell>
          <cell r="J206" t="str">
            <v>Producto</v>
          </cell>
          <cell r="K206" t="str">
            <v>Transversal</v>
          </cell>
          <cell r="L206" t="str">
            <v>NO</v>
          </cell>
          <cell r="M206" t="str">
            <v>SI</v>
          </cell>
          <cell r="N206" t="str">
            <v>NO</v>
          </cell>
          <cell r="O206" t="str">
            <v>SI</v>
          </cell>
          <cell r="P206" t="str">
            <v>Porcentaje</v>
          </cell>
          <cell r="Q206" t="str">
            <v>Trimestral</v>
          </cell>
          <cell r="R206" t="str">
            <v>Stock</v>
          </cell>
          <cell r="S206">
            <v>0</v>
          </cell>
          <cell r="T206">
            <v>100</v>
          </cell>
          <cell r="U206">
            <v>100</v>
          </cell>
          <cell r="V206">
            <v>100</v>
          </cell>
          <cell r="W206">
            <v>100</v>
          </cell>
          <cell r="X206">
            <v>100</v>
          </cell>
          <cell r="Y206">
            <v>0</v>
          </cell>
          <cell r="Z206">
            <v>0</v>
          </cell>
          <cell r="AA206">
            <v>0</v>
          </cell>
          <cell r="AB206">
            <v>0</v>
          </cell>
          <cell r="AC206">
            <v>0</v>
          </cell>
          <cell r="AD206">
            <v>0</v>
          </cell>
          <cell r="AE206">
            <v>0</v>
          </cell>
          <cell r="AF206">
            <v>0</v>
          </cell>
          <cell r="AG206">
            <v>0</v>
          </cell>
          <cell r="AH206" t="str">
            <v>Martha Imelda  Linero Deluque</v>
          </cell>
          <cell r="AI206" t="str">
            <v>mlinero@minsalud.gov.co</v>
          </cell>
          <cell r="AJ206">
            <v>60</v>
          </cell>
          <cell r="AK206">
            <v>0</v>
          </cell>
          <cell r="AL206">
            <v>0</v>
          </cell>
        </row>
        <row r="207">
          <cell r="A207">
            <v>5372</v>
          </cell>
          <cell r="B207" t="str">
            <v>Todos por un Nuevo País</v>
          </cell>
          <cell r="C207" t="str">
            <v>Movilidad social</v>
          </cell>
          <cell r="D207" t="str">
            <v>Garantizar los mínimos vitales y avanzar en el fortalecimiento de las capacidades de la población en pobreza extrema para su efectiva inclusión social y productiva (Sistema de Promoción Social).</v>
          </cell>
          <cell r="E207" t="str">
            <v>Salud y Protección</v>
          </cell>
          <cell r="F207" t="str">
            <v>Ministerio de Salud</v>
          </cell>
          <cell r="G207" t="str">
            <v>Salud Pública y promoción social</v>
          </cell>
          <cell r="H207">
            <v>5372</v>
          </cell>
          <cell r="I207" t="str">
            <v>Porcentaje de niños y niñas en primera infancia atendidos en educación inicial en el marco de la atención integral con esquema de vacunación completo para la edad</v>
          </cell>
          <cell r="J207" t="str">
            <v>Producto</v>
          </cell>
          <cell r="K207" t="str">
            <v>Transversal</v>
          </cell>
          <cell r="L207" t="str">
            <v>NO</v>
          </cell>
          <cell r="M207" t="str">
            <v>SI</v>
          </cell>
          <cell r="N207" t="str">
            <v>NO</v>
          </cell>
          <cell r="O207" t="str">
            <v>SI</v>
          </cell>
          <cell r="P207" t="str">
            <v>Porcentaje</v>
          </cell>
          <cell r="Q207" t="str">
            <v>Trimestral</v>
          </cell>
          <cell r="R207" t="str">
            <v>Capacidad</v>
          </cell>
          <cell r="S207">
            <v>0</v>
          </cell>
          <cell r="T207">
            <v>80</v>
          </cell>
          <cell r="U207">
            <v>85</v>
          </cell>
          <cell r="V207">
            <v>90</v>
          </cell>
          <cell r="W207">
            <v>95</v>
          </cell>
          <cell r="X207">
            <v>95</v>
          </cell>
          <cell r="Y207">
            <v>0</v>
          </cell>
          <cell r="Z207">
            <v>0</v>
          </cell>
          <cell r="AA207">
            <v>0</v>
          </cell>
          <cell r="AB207">
            <v>0</v>
          </cell>
          <cell r="AC207">
            <v>0</v>
          </cell>
          <cell r="AD207">
            <v>0</v>
          </cell>
          <cell r="AE207">
            <v>0</v>
          </cell>
          <cell r="AF207">
            <v>0</v>
          </cell>
          <cell r="AG207">
            <v>0</v>
          </cell>
          <cell r="AH207" t="str">
            <v>Diego Alejandro  García Londoño</v>
          </cell>
          <cell r="AI207" t="str">
            <v>dgarcial@minsalud.gov.co</v>
          </cell>
          <cell r="AJ207">
            <v>60</v>
          </cell>
          <cell r="AK207">
            <v>0</v>
          </cell>
          <cell r="AL207">
            <v>0</v>
          </cell>
        </row>
        <row r="208">
          <cell r="A208">
            <v>5373</v>
          </cell>
          <cell r="B208" t="str">
            <v>Todos por un Nuevo País</v>
          </cell>
          <cell r="C208" t="str">
            <v>Movilidad social</v>
          </cell>
          <cell r="D208" t="str">
            <v>Garantizar los mínimos vitales y avanzar en el fortalecimiento de las capacidades de la población en pobreza extrema para su efectiva inclusión social y productiva (Sistema de Promoción Social).</v>
          </cell>
          <cell r="E208" t="str">
            <v>Salud y Protección</v>
          </cell>
          <cell r="F208" t="str">
            <v>Ministerio de Salud</v>
          </cell>
          <cell r="G208" t="str">
            <v>Salud Pública y promoción social</v>
          </cell>
          <cell r="H208">
            <v>5373</v>
          </cell>
          <cell r="I208" t="str">
            <v>Porcentaje de mujeres gestantes inscritas en las modalidades de educación inicial en el marco de la atención integral que reciben las consultas para la detección temprana de las alteraciones del embarazo</v>
          </cell>
          <cell r="J208" t="str">
            <v>Producto</v>
          </cell>
          <cell r="K208" t="str">
            <v>Transversal</v>
          </cell>
          <cell r="L208" t="str">
            <v>NO</v>
          </cell>
          <cell r="M208" t="str">
            <v>SI</v>
          </cell>
          <cell r="N208" t="str">
            <v>NO</v>
          </cell>
          <cell r="O208" t="str">
            <v>SI</v>
          </cell>
          <cell r="P208" t="str">
            <v>Porcentaje</v>
          </cell>
          <cell r="Q208" t="str">
            <v>Trimestral</v>
          </cell>
          <cell r="R208" t="str">
            <v>Stock</v>
          </cell>
          <cell r="S208">
            <v>0</v>
          </cell>
          <cell r="T208">
            <v>100</v>
          </cell>
          <cell r="U208">
            <v>100</v>
          </cell>
          <cell r="V208">
            <v>100</v>
          </cell>
          <cell r="W208">
            <v>100</v>
          </cell>
          <cell r="X208">
            <v>100</v>
          </cell>
          <cell r="Y208">
            <v>0</v>
          </cell>
          <cell r="Z208">
            <v>0</v>
          </cell>
          <cell r="AA208">
            <v>0</v>
          </cell>
          <cell r="AB208">
            <v>0</v>
          </cell>
          <cell r="AC208">
            <v>0</v>
          </cell>
          <cell r="AD208">
            <v>0</v>
          </cell>
          <cell r="AE208">
            <v>0</v>
          </cell>
          <cell r="AF208">
            <v>0</v>
          </cell>
          <cell r="AG208">
            <v>0</v>
          </cell>
          <cell r="AH208" t="str">
            <v>Martha Imelda  Linero Deluque</v>
          </cell>
          <cell r="AI208" t="str">
            <v>mlinero@minsalud.gov.co</v>
          </cell>
          <cell r="AJ208">
            <v>60</v>
          </cell>
          <cell r="AK208">
            <v>0</v>
          </cell>
          <cell r="AL208">
            <v>0</v>
          </cell>
        </row>
        <row r="209">
          <cell r="A209">
            <v>5374</v>
          </cell>
          <cell r="B209" t="str">
            <v>Todos por un Nuevo País</v>
          </cell>
          <cell r="C209" t="str">
            <v>Movilidad social</v>
          </cell>
          <cell r="D209" t="str">
            <v>Garantizar los mínimos vitales y avanzar en el fortalecimiento de las capacidades de la población en pobreza extrema para su efectiva inclusión social y productiva (Sistema de Promoción Social).</v>
          </cell>
          <cell r="E209" t="str">
            <v>Salud y Protección</v>
          </cell>
          <cell r="F209" t="str">
            <v>Ministerio de Salud</v>
          </cell>
          <cell r="G209" t="str">
            <v>Salud Pública y promoción social</v>
          </cell>
          <cell r="H209">
            <v>5374</v>
          </cell>
          <cell r="I209" t="str">
            <v>Porcentaje de mujeres gestantes inscritas en las modalidades de educación inicial en el marco de la atención integral que reciben atención del parto institucional o cesárea.</v>
          </cell>
          <cell r="J209" t="str">
            <v>Producto</v>
          </cell>
          <cell r="K209" t="str">
            <v>Transversal</v>
          </cell>
          <cell r="L209" t="str">
            <v>NO</v>
          </cell>
          <cell r="M209" t="str">
            <v>SI</v>
          </cell>
          <cell r="N209" t="str">
            <v>NO</v>
          </cell>
          <cell r="O209" t="str">
            <v>SI</v>
          </cell>
          <cell r="P209" t="str">
            <v>Porcentaje</v>
          </cell>
          <cell r="Q209" t="str">
            <v>Trimestral</v>
          </cell>
          <cell r="R209" t="str">
            <v>Capacidad</v>
          </cell>
          <cell r="S209">
            <v>0</v>
          </cell>
          <cell r="T209">
            <v>95</v>
          </cell>
          <cell r="U209">
            <v>95</v>
          </cell>
          <cell r="V209">
            <v>97</v>
          </cell>
          <cell r="W209">
            <v>99</v>
          </cell>
          <cell r="X209">
            <v>99</v>
          </cell>
          <cell r="Y209">
            <v>0</v>
          </cell>
          <cell r="Z209">
            <v>0</v>
          </cell>
          <cell r="AA209">
            <v>0</v>
          </cell>
          <cell r="AB209">
            <v>0</v>
          </cell>
          <cell r="AC209">
            <v>0</v>
          </cell>
          <cell r="AD209">
            <v>0</v>
          </cell>
          <cell r="AE209">
            <v>0</v>
          </cell>
          <cell r="AF209">
            <v>0</v>
          </cell>
          <cell r="AG209">
            <v>0</v>
          </cell>
          <cell r="AH209" t="str">
            <v>Martha Imelda  Linero Deluque</v>
          </cell>
          <cell r="AI209" t="str">
            <v>mlinero@minsalud.gov.co</v>
          </cell>
          <cell r="AJ209">
            <v>60</v>
          </cell>
          <cell r="AK209">
            <v>0</v>
          </cell>
          <cell r="AL209">
            <v>0</v>
          </cell>
        </row>
        <row r="210">
          <cell r="A210">
            <v>5375</v>
          </cell>
          <cell r="B210" t="str">
            <v>Todos por un Nuevo País</v>
          </cell>
          <cell r="C210" t="str">
            <v>Movilidad social</v>
          </cell>
          <cell r="D210" t="str">
            <v>Garantizar los mínimos vitales y avanzar en el fortalecimiento de las capacidades de la población en pobreza extrema para su efectiva inclusión social y productiva (Sistema de Promoción Social).</v>
          </cell>
          <cell r="E210" t="str">
            <v>Salud y Protección</v>
          </cell>
          <cell r="F210" t="str">
            <v>Ministerio de Salud</v>
          </cell>
          <cell r="G210" t="str">
            <v>Salud Pública y promoción social</v>
          </cell>
          <cell r="H210">
            <v>5375</v>
          </cell>
          <cell r="I210" t="str">
            <v>Porcentaje de niños y niñas en primera infancia atendidos en educación inicial en el marco de la atención integral con afiliación vigente al Sistema General de Seguridad Social en Salud</v>
          </cell>
          <cell r="J210" t="str">
            <v>Producto</v>
          </cell>
          <cell r="K210" t="str">
            <v>Transversal</v>
          </cell>
          <cell r="L210" t="str">
            <v>NO</v>
          </cell>
          <cell r="M210" t="str">
            <v>SI</v>
          </cell>
          <cell r="N210" t="str">
            <v>NO</v>
          </cell>
          <cell r="O210" t="str">
            <v>SI</v>
          </cell>
          <cell r="P210" t="str">
            <v>Porcentaje</v>
          </cell>
          <cell r="Q210" t="str">
            <v>Trimestral</v>
          </cell>
          <cell r="R210" t="str">
            <v>Stock</v>
          </cell>
          <cell r="S210">
            <v>0</v>
          </cell>
          <cell r="T210">
            <v>95</v>
          </cell>
          <cell r="U210">
            <v>100</v>
          </cell>
          <cell r="V210">
            <v>100</v>
          </cell>
          <cell r="W210">
            <v>100</v>
          </cell>
          <cell r="X210">
            <v>0</v>
          </cell>
          <cell r="Y210">
            <v>0</v>
          </cell>
          <cell r="Z210">
            <v>0</v>
          </cell>
          <cell r="AA210">
            <v>0</v>
          </cell>
          <cell r="AB210">
            <v>0</v>
          </cell>
          <cell r="AC210">
            <v>0</v>
          </cell>
          <cell r="AD210">
            <v>0</v>
          </cell>
          <cell r="AE210">
            <v>0</v>
          </cell>
          <cell r="AF210">
            <v>0</v>
          </cell>
          <cell r="AG210">
            <v>0</v>
          </cell>
          <cell r="AH210" t="str">
            <v>Lía Marcela Güiza Castillo</v>
          </cell>
          <cell r="AI210" t="str">
            <v>lguiza@minsalud.gov.co</v>
          </cell>
          <cell r="AJ210">
            <v>60</v>
          </cell>
          <cell r="AK210">
            <v>0</v>
          </cell>
          <cell r="AL210">
            <v>0</v>
          </cell>
        </row>
        <row r="211">
          <cell r="A211">
            <v>5376</v>
          </cell>
          <cell r="B211" t="str">
            <v>Todos por un Nuevo País</v>
          </cell>
          <cell r="C211" t="str">
            <v>Movilidad social</v>
          </cell>
          <cell r="D211" t="str">
            <v>Garantizar los mínimos vitales y avanzar en el fortalecimiento de las capacidades de la población en pobreza extrema para su efectiva inclusión social y productiva (Sistema de Promoción Social).</v>
          </cell>
          <cell r="E211" t="str">
            <v>Salud y Protección</v>
          </cell>
          <cell r="F211" t="str">
            <v>Ministerio de Salud</v>
          </cell>
          <cell r="G211" t="str">
            <v>Salud Pública y promoción social</v>
          </cell>
          <cell r="H211">
            <v>5376</v>
          </cell>
          <cell r="I211" t="str">
            <v>Porcentaje de mujeres gestantes inscritas en las modalidades de educación inicial en el marco de la atención integral con afiliación vigente al Sistema General de Seguridad Social en Salud</v>
          </cell>
          <cell r="J211" t="str">
            <v>Producto</v>
          </cell>
          <cell r="K211" t="str">
            <v>Transversal</v>
          </cell>
          <cell r="L211" t="str">
            <v>NO</v>
          </cell>
          <cell r="M211" t="str">
            <v>SI</v>
          </cell>
          <cell r="N211" t="str">
            <v>NO</v>
          </cell>
          <cell r="O211" t="str">
            <v>SI</v>
          </cell>
          <cell r="P211" t="str">
            <v>Porcentaje</v>
          </cell>
          <cell r="Q211" t="str">
            <v>Trimestral</v>
          </cell>
          <cell r="R211" t="str">
            <v>Stock</v>
          </cell>
          <cell r="S211">
            <v>0</v>
          </cell>
          <cell r="T211">
            <v>100</v>
          </cell>
          <cell r="U211">
            <v>100</v>
          </cell>
          <cell r="V211">
            <v>100</v>
          </cell>
          <cell r="W211">
            <v>100</v>
          </cell>
          <cell r="X211">
            <v>100</v>
          </cell>
          <cell r="Y211">
            <v>0</v>
          </cell>
          <cell r="Z211">
            <v>0</v>
          </cell>
          <cell r="AA211">
            <v>0</v>
          </cell>
          <cell r="AB211">
            <v>0</v>
          </cell>
          <cell r="AC211">
            <v>0</v>
          </cell>
          <cell r="AD211">
            <v>0</v>
          </cell>
          <cell r="AE211">
            <v>0</v>
          </cell>
          <cell r="AF211">
            <v>0</v>
          </cell>
          <cell r="AG211">
            <v>0</v>
          </cell>
          <cell r="AH211" t="str">
            <v>Lía Marcela Güiza Castillo</v>
          </cell>
          <cell r="AI211" t="str">
            <v>lguiza@minsalud.gov.co</v>
          </cell>
          <cell r="AJ211">
            <v>60</v>
          </cell>
          <cell r="AK211">
            <v>0</v>
          </cell>
          <cell r="AL211">
            <v>0</v>
          </cell>
        </row>
        <row r="212">
          <cell r="A212">
            <v>4979</v>
          </cell>
          <cell r="B212" t="str">
            <v>Todos por un Nuevo País</v>
          </cell>
          <cell r="C212" t="str">
            <v>Movilidad social</v>
          </cell>
          <cell r="D212" t="str">
            <v>Garantizar los mínimos vitales y avanzar en el fortalecimiento de las capacidades de la población en pobreza extrema para su efectiva inclusión social y productiva (Sistema de Promoción Social).</v>
          </cell>
          <cell r="E212" t="str">
            <v>Salud y Protección</v>
          </cell>
          <cell r="F212" t="str">
            <v>Ministerio de Salud</v>
          </cell>
          <cell r="G212" t="str">
            <v>Salud Pública y promoción social</v>
          </cell>
          <cell r="H212">
            <v>4979</v>
          </cell>
          <cell r="I212" t="str">
            <v>Municipios integrados al Observatorio Nacional de Convivencia y Protección de la Vida</v>
          </cell>
          <cell r="J212" t="str">
            <v>Producto</v>
          </cell>
          <cell r="K212" t="str">
            <v>Sectorial</v>
          </cell>
          <cell r="L212" t="str">
            <v>SI</v>
          </cell>
          <cell r="M212" t="str">
            <v>SI</v>
          </cell>
          <cell r="N212" t="str">
            <v>NO</v>
          </cell>
          <cell r="O212" t="str">
            <v>SI</v>
          </cell>
          <cell r="P212" t="str">
            <v>Número de municipios</v>
          </cell>
          <cell r="Q212" t="str">
            <v>Anual</v>
          </cell>
          <cell r="R212" t="str">
            <v>Acumulado</v>
          </cell>
          <cell r="S212">
            <v>0</v>
          </cell>
          <cell r="T212">
            <v>0</v>
          </cell>
          <cell r="U212">
            <v>8</v>
          </cell>
          <cell r="V212">
            <v>12</v>
          </cell>
          <cell r="W212">
            <v>12</v>
          </cell>
          <cell r="X212">
            <v>32</v>
          </cell>
          <cell r="Y212">
            <v>0</v>
          </cell>
          <cell r="Z212">
            <v>0</v>
          </cell>
          <cell r="AA212">
            <v>0</v>
          </cell>
          <cell r="AB212">
            <v>0</v>
          </cell>
          <cell r="AC212">
            <v>0</v>
          </cell>
          <cell r="AD212">
            <v>0</v>
          </cell>
          <cell r="AE212" t="str">
            <v>Dada la necesidad de construir la herramienta de medición para la línea de base de convivencia social y cultura ciudadana que servirá para los Laboratorios y hará parte de los indicadores que registrará el Observatorio, se procedió a fusionar este proceso</v>
          </cell>
          <cell r="AF212">
            <v>42490.208333333299</v>
          </cell>
          <cell r="AG212">
            <v>42501.631644062501</v>
          </cell>
          <cell r="AH212" t="str">
            <v>Ana María  Peñuela Poveda</v>
          </cell>
          <cell r="AI212" t="str">
            <v>apenuela@minsalud.gov.co</v>
          </cell>
          <cell r="AJ212">
            <v>60</v>
          </cell>
          <cell r="AK212">
            <v>0</v>
          </cell>
          <cell r="AL212">
            <v>0</v>
          </cell>
        </row>
        <row r="213">
          <cell r="A213">
            <v>4980</v>
          </cell>
          <cell r="B213" t="str">
            <v>Todos por un Nuevo País</v>
          </cell>
          <cell r="C213" t="str">
            <v>Movilidad social</v>
          </cell>
          <cell r="D213" t="str">
            <v>Garantizar los mínimos vitales y avanzar en el fortalecimiento de las capacidades de la población en pobreza extrema para su efectiva inclusión social y productiva (Sistema de Promoción Social).</v>
          </cell>
          <cell r="E213" t="str">
            <v>Salud y Protección</v>
          </cell>
          <cell r="F213" t="str">
            <v>Ministerio de Salud</v>
          </cell>
          <cell r="G213" t="str">
            <v>Salud Pública y promoción social</v>
          </cell>
          <cell r="H213">
            <v>4980</v>
          </cell>
          <cell r="I213" t="str">
            <v>Municipios que implementan acciones para la promoción de la convivencia social en sus Planes Integrales de Seguridad y Convivencia Ciudadana</v>
          </cell>
          <cell r="J213" t="str">
            <v>Producto</v>
          </cell>
          <cell r="K213" t="str">
            <v>Sectorial</v>
          </cell>
          <cell r="L213" t="str">
            <v>SI</v>
          </cell>
          <cell r="M213" t="str">
            <v>SI</v>
          </cell>
          <cell r="N213" t="str">
            <v>NO</v>
          </cell>
          <cell r="O213" t="str">
            <v>SI</v>
          </cell>
          <cell r="P213" t="str">
            <v>Número de municipios</v>
          </cell>
          <cell r="Q213" t="str">
            <v>Anual</v>
          </cell>
          <cell r="R213" t="str">
            <v>Acumulado</v>
          </cell>
          <cell r="S213">
            <v>0</v>
          </cell>
          <cell r="T213">
            <v>0</v>
          </cell>
          <cell r="U213">
            <v>14</v>
          </cell>
          <cell r="V213">
            <v>25</v>
          </cell>
          <cell r="W213">
            <v>25</v>
          </cell>
          <cell r="X213">
            <v>64</v>
          </cell>
          <cell r="Y213">
            <v>0</v>
          </cell>
          <cell r="Z213">
            <v>0</v>
          </cell>
          <cell r="AA213">
            <v>0</v>
          </cell>
          <cell r="AB213">
            <v>0</v>
          </cell>
          <cell r="AC213">
            <v>0</v>
          </cell>
          <cell r="AD213">
            <v>0</v>
          </cell>
          <cell r="AE213" t="str">
            <v>Jornada de orientación técnica para la implementación de los Lineamientos de Promoción de la Convivencia Social, a las entidades territoriales departamentales, distritales y ciudades capitales, mediante video conferencia, en la que se desarrollaron los si</v>
          </cell>
          <cell r="AF213">
            <v>42490.208333333299</v>
          </cell>
          <cell r="AG213">
            <v>42501.389324224503</v>
          </cell>
          <cell r="AH213" t="str">
            <v>Ana María  Peñuela Poveda</v>
          </cell>
          <cell r="AI213" t="str">
            <v>apenuela@minsalud.gov.co</v>
          </cell>
          <cell r="AJ213">
            <v>90</v>
          </cell>
          <cell r="AK213">
            <v>0</v>
          </cell>
          <cell r="AL213">
            <v>0</v>
          </cell>
        </row>
        <row r="214">
          <cell r="A214">
            <v>5136</v>
          </cell>
          <cell r="B214" t="str">
            <v>Todos por un Nuevo País</v>
          </cell>
          <cell r="C214" t="str">
            <v>Movilidad social</v>
          </cell>
          <cell r="D214" t="str">
            <v>Garantizar los mínimos vitales y avanzar en el fortalecimiento de las capacidades de la población en pobreza extrema para su efectiva inclusión social y productiva (Sistema de Promoción Social).</v>
          </cell>
          <cell r="E214" t="str">
            <v>Salud y Protección</v>
          </cell>
          <cell r="F214" t="str">
            <v>Ministerio de Salud</v>
          </cell>
          <cell r="G214" t="str">
            <v>Salud Pública y promoción social</v>
          </cell>
          <cell r="H214">
            <v>5136</v>
          </cell>
          <cell r="I214" t="str">
            <v>Víctimas con atención psicosocial en modalidad individual, familiar, comunitaria y/o grupal</v>
          </cell>
          <cell r="J214" t="str">
            <v>Producto</v>
          </cell>
          <cell r="K214" t="str">
            <v>Sectorial</v>
          </cell>
          <cell r="L214" t="str">
            <v>SI</v>
          </cell>
          <cell r="M214" t="str">
            <v>SI</v>
          </cell>
          <cell r="N214" t="str">
            <v>NO</v>
          </cell>
          <cell r="O214" t="str">
            <v>SI</v>
          </cell>
          <cell r="P214" t="str">
            <v>Personas víctimas</v>
          </cell>
          <cell r="Q214" t="str">
            <v>Anual</v>
          </cell>
          <cell r="R214" t="str">
            <v>Acumulado</v>
          </cell>
          <cell r="S214">
            <v>100000</v>
          </cell>
          <cell r="T214">
            <v>75000</v>
          </cell>
          <cell r="U214">
            <v>96666</v>
          </cell>
          <cell r="V214">
            <v>101666</v>
          </cell>
          <cell r="W214">
            <v>106668</v>
          </cell>
          <cell r="X214">
            <v>490000</v>
          </cell>
          <cell r="Y214">
            <v>0</v>
          </cell>
          <cell r="Z214">
            <v>0</v>
          </cell>
          <cell r="AA214">
            <v>0</v>
          </cell>
          <cell r="AB214">
            <v>0</v>
          </cell>
          <cell r="AC214">
            <v>0</v>
          </cell>
          <cell r="AD214">
            <v>0</v>
          </cell>
          <cell r="AE214" t="str">
            <v xml:space="preserve">Ministerio de Salud: Adopción de la Resolución de Distribución de recursos para la implementación del Papsivi en 8 entidades territoriales priorizadas, así como los "Lineamientos técnicos para apoyar la financiación de los gastos derivados del proceso de </v>
          </cell>
          <cell r="AF214">
            <v>42490.208333333299</v>
          </cell>
          <cell r="AG214">
            <v>42501.6360257755</v>
          </cell>
          <cell r="AH214" t="str">
            <v>Juan Pablo Corredor Pongutá</v>
          </cell>
          <cell r="AI214" t="str">
            <v>jpcorredor@minsalud.gov.co</v>
          </cell>
          <cell r="AJ214">
            <v>90</v>
          </cell>
          <cell r="AK214">
            <v>0</v>
          </cell>
          <cell r="AL214">
            <v>0</v>
          </cell>
        </row>
        <row r="215">
          <cell r="A215">
            <v>5137</v>
          </cell>
          <cell r="B215" t="str">
            <v>Todos por un Nuevo País</v>
          </cell>
          <cell r="C215" t="str">
            <v>Movilidad social</v>
          </cell>
          <cell r="D215" t="str">
            <v>Garantizar los mínimos vitales y avanzar en el fortalecimiento de las capacidades de la población en pobreza extrema para su efectiva inclusión social y productiva (Sistema de Promoción Social).</v>
          </cell>
          <cell r="E215" t="str">
            <v>Salud y Protección</v>
          </cell>
          <cell r="F215" t="str">
            <v>Ministerio de Salud</v>
          </cell>
          <cell r="G215" t="str">
            <v>Salud Pública y promoción social</v>
          </cell>
          <cell r="H215">
            <v>5137</v>
          </cell>
          <cell r="I215" t="str">
            <v>Casos reportados de enfermedades trasmitidas por alimentos</v>
          </cell>
          <cell r="J215" t="str">
            <v>Resultado</v>
          </cell>
          <cell r="K215" t="str">
            <v>Sectorial</v>
          </cell>
          <cell r="L215" t="str">
            <v>SI</v>
          </cell>
          <cell r="M215" t="str">
            <v>SI</v>
          </cell>
          <cell r="N215" t="str">
            <v>NO</v>
          </cell>
          <cell r="O215" t="str">
            <v>SI</v>
          </cell>
          <cell r="P215" t="str">
            <v>Brotes de Enfermedades</v>
          </cell>
          <cell r="Q215" t="str">
            <v>Anual</v>
          </cell>
          <cell r="R215" t="str">
            <v>Reducción</v>
          </cell>
          <cell r="S215">
            <v>1102</v>
          </cell>
          <cell r="T215">
            <v>1100</v>
          </cell>
          <cell r="U215">
            <v>1100</v>
          </cell>
          <cell r="V215">
            <v>1100</v>
          </cell>
          <cell r="W215">
            <v>1100</v>
          </cell>
          <cell r="X215">
            <v>1100</v>
          </cell>
          <cell r="Y215">
            <v>0</v>
          </cell>
          <cell r="Z215">
            <v>0</v>
          </cell>
          <cell r="AA215">
            <v>0</v>
          </cell>
          <cell r="AB215">
            <v>0</v>
          </cell>
          <cell r="AC215">
            <v>0</v>
          </cell>
          <cell r="AD215">
            <v>0</v>
          </cell>
          <cell r="AE215" t="str">
            <v>Durante el mes de marzo se notificaron por las entidades territoriales; 1574 casos y 106 brotes según publicación del Boletín Epidemiológico Semanal de la Dirección de Vigilancia y Análisis del Riesgo en Salud Pública - Instituto Nacional de Salud, semana</v>
          </cell>
          <cell r="AF215">
            <v>42460.208333333299</v>
          </cell>
          <cell r="AG215">
            <v>42493.576485335601</v>
          </cell>
          <cell r="AH215" t="str">
            <v>Elkin de Jesus Osorio Saldarriaga</v>
          </cell>
          <cell r="AI215" t="str">
            <v>eosorio@minsalud.gov.co</v>
          </cell>
          <cell r="AJ215">
            <v>0</v>
          </cell>
          <cell r="AK215">
            <v>0</v>
          </cell>
          <cell r="AL215">
            <v>0</v>
          </cell>
        </row>
        <row r="216">
          <cell r="A216">
            <v>5141</v>
          </cell>
          <cell r="B216" t="str">
            <v>Todos por un Nuevo País</v>
          </cell>
          <cell r="C216" t="str">
            <v>Movilidad social</v>
          </cell>
          <cell r="D216" t="str">
            <v>Garantizar los mínimos vitales y avanzar en el fortalecimiento de las capacidades de la población en pobreza extrema para su efectiva inclusión social y productiva (Sistema de Promoción Social).</v>
          </cell>
          <cell r="E216" t="str">
            <v>Salud y Protección</v>
          </cell>
          <cell r="F216" t="str">
            <v>Ministerio de Salud</v>
          </cell>
          <cell r="G216" t="str">
            <v>Salud Pública y promoción social</v>
          </cell>
          <cell r="H216">
            <v>5141</v>
          </cell>
          <cell r="I216" t="str">
            <v>Instrumentos regulatorios para la prevención del exceso de peso</v>
          </cell>
          <cell r="J216" t="str">
            <v>Producto</v>
          </cell>
          <cell r="K216" t="str">
            <v>Sectorial</v>
          </cell>
          <cell r="L216" t="str">
            <v>SI</v>
          </cell>
          <cell r="M216" t="str">
            <v>NO</v>
          </cell>
          <cell r="N216" t="str">
            <v>NO</v>
          </cell>
          <cell r="O216" t="str">
            <v>SI</v>
          </cell>
          <cell r="P216" t="str">
            <v>Instrumentos Regulatorios</v>
          </cell>
          <cell r="Q216" t="str">
            <v>Anual</v>
          </cell>
          <cell r="R216" t="str">
            <v>Acumulado</v>
          </cell>
          <cell r="S216">
            <v>0</v>
          </cell>
          <cell r="T216">
            <v>0</v>
          </cell>
          <cell r="U216">
            <v>1</v>
          </cell>
          <cell r="V216">
            <v>1</v>
          </cell>
          <cell r="W216">
            <v>2</v>
          </cell>
          <cell r="X216">
            <v>4</v>
          </cell>
          <cell r="Y216">
            <v>0</v>
          </cell>
          <cell r="Z216">
            <v>0</v>
          </cell>
          <cell r="AA216">
            <v>0</v>
          </cell>
          <cell r="AB216">
            <v>0</v>
          </cell>
          <cell r="AC216">
            <v>0</v>
          </cell>
          <cell r="AD216">
            <v>0</v>
          </cell>
          <cell r="AE216" t="str">
            <v>Continua la gestión para la aprobación y reglamentación de 2 proyectos: 1. Proyecto de modificación de la resolución 2121 de 2010, “Por la cual se definen los indicadores antropométricos, los patrones de referencia y los puntos de corte para la clasificac</v>
          </cell>
          <cell r="AF216">
            <v>42490.208333333299</v>
          </cell>
          <cell r="AG216">
            <v>42499.7472033218</v>
          </cell>
          <cell r="AH216" t="str">
            <v>Elkin de Jesus Osorio Saldarriaga</v>
          </cell>
          <cell r="AI216" t="str">
            <v>eosorio@minsalud.gov.co</v>
          </cell>
          <cell r="AJ216">
            <v>0</v>
          </cell>
          <cell r="AK216">
            <v>0</v>
          </cell>
          <cell r="AL216">
            <v>0</v>
          </cell>
        </row>
        <row r="217">
          <cell r="A217">
            <v>5240</v>
          </cell>
          <cell r="B217" t="str">
            <v>Todos por un Nuevo País</v>
          </cell>
          <cell r="C217" t="str">
            <v>Movilidad social</v>
          </cell>
          <cell r="D217" t="str">
            <v>Garantizar los mínimos vitales y avanzar en el fortalecimiento de las capacidades de la población en pobreza extrema para su efectiva inclusión social y productiva (Sistema de Promoción Social).</v>
          </cell>
          <cell r="E217" t="str">
            <v>Salud y Protección</v>
          </cell>
          <cell r="F217" t="str">
            <v>Ministerio de Salud</v>
          </cell>
          <cell r="G217" t="str">
            <v>Salud Pública y promoción social</v>
          </cell>
          <cell r="H217">
            <v>5240</v>
          </cell>
          <cell r="I217" t="str">
            <v>Municipios con la estrategia de prevención de embarazo en la adolescencia implementada</v>
          </cell>
          <cell r="J217" t="str">
            <v>Producto</v>
          </cell>
          <cell r="K217" t="str">
            <v>Transversal</v>
          </cell>
          <cell r="L217" t="str">
            <v>NO</v>
          </cell>
          <cell r="M217" t="str">
            <v>SI</v>
          </cell>
          <cell r="N217" t="str">
            <v>NO</v>
          </cell>
          <cell r="O217" t="str">
            <v>SI</v>
          </cell>
          <cell r="P217" t="str">
            <v>Municipios</v>
          </cell>
          <cell r="Q217" t="str">
            <v>Semestral</v>
          </cell>
          <cell r="R217" t="str">
            <v>Capacidad</v>
          </cell>
          <cell r="S217">
            <v>192</v>
          </cell>
          <cell r="T217">
            <v>62</v>
          </cell>
          <cell r="U217">
            <v>121</v>
          </cell>
          <cell r="V217">
            <v>182</v>
          </cell>
          <cell r="W217">
            <v>245</v>
          </cell>
          <cell r="X217">
            <v>245</v>
          </cell>
          <cell r="Y217">
            <v>0</v>
          </cell>
          <cell r="Z217">
            <v>0</v>
          </cell>
          <cell r="AA217">
            <v>0</v>
          </cell>
          <cell r="AB217">
            <v>0</v>
          </cell>
          <cell r="AC217">
            <v>0</v>
          </cell>
          <cell r="AD217">
            <v>0</v>
          </cell>
          <cell r="AE217" t="str">
            <v>En el marco del Convenio de Cooperacion entre el Ministerio de Salud y Proteccion Social y La Organización Internacional para las Migraciones se asignan gestores territoriales para los departamentos y municipios (210) a cargo del Minsalud en la estrategia</v>
          </cell>
          <cell r="AF217">
            <v>42400.208333333299</v>
          </cell>
          <cell r="AG217">
            <v>42501.631185185201</v>
          </cell>
          <cell r="AH217" t="str">
            <v>Ricardo Luque</v>
          </cell>
          <cell r="AI217" t="str">
            <v>rluque@minsalud.gov.co</v>
          </cell>
          <cell r="AJ217">
            <v>30</v>
          </cell>
          <cell r="AK217">
            <v>0</v>
          </cell>
          <cell r="AL217">
            <v>0</v>
          </cell>
        </row>
        <row r="218">
          <cell r="A218">
            <v>4811</v>
          </cell>
          <cell r="B218" t="str">
            <v>Todos por un Nuevo País</v>
          </cell>
          <cell r="C218" t="str">
            <v>Movilidad social</v>
          </cell>
          <cell r="D218" t="str">
            <v>Garantizar los mínimos vitales y avanzar en el fortalecimiento de las capacidades de la población en pobreza extrema para su efectiva inclusión social y productiva (Sistema de Promoción Social).</v>
          </cell>
          <cell r="E218" t="str">
            <v>Salud y Protección</v>
          </cell>
          <cell r="F218" t="str">
            <v>Ministerio de Salud</v>
          </cell>
          <cell r="G218" t="str">
            <v>Salud Pública y promoción social</v>
          </cell>
          <cell r="H218">
            <v>4811</v>
          </cell>
          <cell r="I218" t="str">
            <v>Cobertura de vacunación en menores de un año con terceras dosis de pentavalente</v>
          </cell>
          <cell r="J218" t="str">
            <v>Producto</v>
          </cell>
          <cell r="K218" t="str">
            <v>Sectorial</v>
          </cell>
          <cell r="L218" t="str">
            <v>SI</v>
          </cell>
          <cell r="M218" t="str">
            <v>SI</v>
          </cell>
          <cell r="N218" t="str">
            <v>NO</v>
          </cell>
          <cell r="O218" t="str">
            <v>SI</v>
          </cell>
          <cell r="P218" t="str">
            <v>Porcentaje</v>
          </cell>
          <cell r="Q218" t="str">
            <v>Mensual</v>
          </cell>
          <cell r="R218" t="str">
            <v>Flujo</v>
          </cell>
          <cell r="S218">
            <v>90</v>
          </cell>
          <cell r="T218">
            <v>95</v>
          </cell>
          <cell r="U218">
            <v>95</v>
          </cell>
          <cell r="V218">
            <v>95</v>
          </cell>
          <cell r="W218">
            <v>95</v>
          </cell>
          <cell r="X218">
            <v>95</v>
          </cell>
          <cell r="Y218">
            <v>22.9</v>
          </cell>
          <cell r="Z218">
            <v>24.105</v>
          </cell>
          <cell r="AA218">
            <v>91.3</v>
          </cell>
          <cell r="AB218">
            <v>96.105000000000004</v>
          </cell>
          <cell r="AC218">
            <v>42460.208333333299</v>
          </cell>
          <cell r="AD218">
            <v>42501.644300462998</v>
          </cell>
          <cell r="AE218" t="str">
            <v xml:space="preserve">La cobertura a nivel nacional para marzo es de 22,9% y corresponde a 168,218 dosis suministradas a menores de 1 año de edad. </v>
          </cell>
          <cell r="AF218">
            <v>42460.208333333299</v>
          </cell>
          <cell r="AG218">
            <v>42501.644300312502</v>
          </cell>
          <cell r="AH218" t="str">
            <v>Diego Alejandro  García Londoño</v>
          </cell>
          <cell r="AI218" t="str">
            <v>dgarcial@minsalud.gov.co</v>
          </cell>
          <cell r="AJ218">
            <v>30</v>
          </cell>
          <cell r="AK218">
            <v>42490.208333333299</v>
          </cell>
          <cell r="AL218">
            <v>-13</v>
          </cell>
        </row>
        <row r="219">
          <cell r="A219">
            <v>4812</v>
          </cell>
          <cell r="B219" t="str">
            <v>Todos por un Nuevo País</v>
          </cell>
          <cell r="C219" t="str">
            <v>Movilidad social</v>
          </cell>
          <cell r="D219" t="str">
            <v>Garantizar los mínimos vitales y avanzar en el fortalecimiento de las capacidades de la población en pobreza extrema para su efectiva inclusión social y productiva (Sistema de Promoción Social).</v>
          </cell>
          <cell r="E219" t="str">
            <v>Salud y Protección</v>
          </cell>
          <cell r="F219" t="str">
            <v>Ministerio de Salud</v>
          </cell>
          <cell r="G219" t="str">
            <v>Salud Pública y promoción social</v>
          </cell>
          <cell r="H219">
            <v>4812</v>
          </cell>
          <cell r="I219" t="str">
            <v>Cobertura de vacunación en niños de un año de edad con triple viral</v>
          </cell>
          <cell r="J219" t="str">
            <v>Producto</v>
          </cell>
          <cell r="K219" t="str">
            <v>Sectorial</v>
          </cell>
          <cell r="L219" t="str">
            <v>SI</v>
          </cell>
          <cell r="M219" t="str">
            <v>SI</v>
          </cell>
          <cell r="N219" t="str">
            <v>NO</v>
          </cell>
          <cell r="O219" t="str">
            <v>SI</v>
          </cell>
          <cell r="P219" t="str">
            <v>Porcentaje</v>
          </cell>
          <cell r="Q219" t="str">
            <v>Mensual</v>
          </cell>
          <cell r="R219" t="str">
            <v>Flujo</v>
          </cell>
          <cell r="S219">
            <v>91</v>
          </cell>
          <cell r="T219">
            <v>95</v>
          </cell>
          <cell r="U219">
            <v>95</v>
          </cell>
          <cell r="V219">
            <v>95</v>
          </cell>
          <cell r="W219">
            <v>95</v>
          </cell>
          <cell r="X219">
            <v>95</v>
          </cell>
          <cell r="Y219">
            <v>22.9</v>
          </cell>
          <cell r="Z219">
            <v>24.105</v>
          </cell>
          <cell r="AA219">
            <v>94</v>
          </cell>
          <cell r="AB219">
            <v>98.947000000000003</v>
          </cell>
          <cell r="AC219">
            <v>42460.208333333299</v>
          </cell>
          <cell r="AD219">
            <v>42501.644081597202</v>
          </cell>
          <cell r="AE219" t="str">
            <v>La cobertura nacional de 22,9% corresponde a 170,685 niños y niñas vacunadas con Triple viral al año de edad</v>
          </cell>
          <cell r="AF219">
            <v>42460.208333333299</v>
          </cell>
          <cell r="AG219">
            <v>42501.6440814815</v>
          </cell>
          <cell r="AH219" t="str">
            <v>Diego Alejandro  García Londoño</v>
          </cell>
          <cell r="AI219" t="str">
            <v>dgarcial@minsalud.gov.co</v>
          </cell>
          <cell r="AJ219">
            <v>30</v>
          </cell>
          <cell r="AK219">
            <v>42490.208333333299</v>
          </cell>
          <cell r="AL219">
            <v>-13</v>
          </cell>
        </row>
        <row r="220">
          <cell r="A220">
            <v>4813</v>
          </cell>
          <cell r="B220" t="str">
            <v>Todos por un Nuevo País</v>
          </cell>
          <cell r="C220" t="str">
            <v>Movilidad social</v>
          </cell>
          <cell r="D220" t="str">
            <v>Garantizar los mínimos vitales y avanzar en el fortalecimiento de las capacidades de la población en pobreza extrema para su efectiva inclusión social y productiva (Sistema de Promoción Social).</v>
          </cell>
          <cell r="E220" t="str">
            <v>Salud y Protección</v>
          </cell>
          <cell r="F220" t="str">
            <v>Ministerio de Salud</v>
          </cell>
          <cell r="G220" t="str">
            <v>Salud Pública y promoción social</v>
          </cell>
          <cell r="H220">
            <v>4813</v>
          </cell>
          <cell r="I220" t="str">
            <v>Tasa de mortalidad por IRA en niños y niñas menores de 5 años</v>
          </cell>
          <cell r="J220" t="str">
            <v>Resultado</v>
          </cell>
          <cell r="K220" t="str">
            <v>Sectorial</v>
          </cell>
          <cell r="L220" t="str">
            <v>SI</v>
          </cell>
          <cell r="M220" t="str">
            <v>SI</v>
          </cell>
          <cell r="N220" t="str">
            <v>NO</v>
          </cell>
          <cell r="O220" t="str">
            <v>SI</v>
          </cell>
          <cell r="P220" t="str">
            <v>Tasa</v>
          </cell>
          <cell r="Q220" t="str">
            <v>Anual</v>
          </cell>
          <cell r="R220" t="str">
            <v>Reducción</v>
          </cell>
          <cell r="S220">
            <v>16.100000000000001</v>
          </cell>
          <cell r="T220">
            <v>15.2</v>
          </cell>
          <cell r="U220">
            <v>14.3</v>
          </cell>
          <cell r="V220">
            <v>13.5</v>
          </cell>
          <cell r="W220">
            <v>12.6</v>
          </cell>
          <cell r="X220">
            <v>12.6</v>
          </cell>
          <cell r="Y220">
            <v>0</v>
          </cell>
          <cell r="Z220">
            <v>0</v>
          </cell>
          <cell r="AA220">
            <v>0</v>
          </cell>
          <cell r="AB220">
            <v>0</v>
          </cell>
          <cell r="AC220">
            <v>0</v>
          </cell>
          <cell r="AD220">
            <v>0</v>
          </cell>
          <cell r="AE220" t="str">
            <v>Se realiza asistencia técnica para generación de capacidades en Boyacá,Guanía,Copacabana (Antioquía),Chocó, Buenaventura y Cartagena, que contemplaban la estrategia comunitaria e institucional del Programa IRA. Se preparó trabajo de articulación con el mu</v>
          </cell>
          <cell r="AF220">
            <v>42490.208333333299</v>
          </cell>
          <cell r="AG220">
            <v>42499.750560034699</v>
          </cell>
          <cell r="AH220" t="str">
            <v>Jose Fernando  Valderrama Vergara</v>
          </cell>
          <cell r="AI220" t="str">
            <v>jvalderrama@minsalud.gov.co</v>
          </cell>
          <cell r="AJ220">
            <v>540</v>
          </cell>
          <cell r="AK220">
            <v>0</v>
          </cell>
          <cell r="AL220">
            <v>0</v>
          </cell>
        </row>
        <row r="221">
          <cell r="A221">
            <v>4814</v>
          </cell>
          <cell r="B221" t="str">
            <v>Todos por un Nuevo País</v>
          </cell>
          <cell r="C221" t="str">
            <v>Movilidad social</v>
          </cell>
          <cell r="D221" t="str">
            <v>Garantizar los mínimos vitales y avanzar en el fortalecimiento de las capacidades de la población en pobreza extrema para su efectiva inclusión social y productiva (Sistema de Promoción Social).</v>
          </cell>
          <cell r="E221" t="str">
            <v>Salud y Protección</v>
          </cell>
          <cell r="F221" t="str">
            <v>Ministerio de Salud</v>
          </cell>
          <cell r="G221" t="str">
            <v>Salud Pública y promoción social</v>
          </cell>
          <cell r="H221">
            <v>4814</v>
          </cell>
          <cell r="I221" t="str">
            <v>Tasa de mortalidad por EDA en niños y niñas menores de 5 años</v>
          </cell>
          <cell r="J221" t="str">
            <v>Resultado</v>
          </cell>
          <cell r="K221" t="str">
            <v>Sectorial</v>
          </cell>
          <cell r="L221" t="str">
            <v>SI</v>
          </cell>
          <cell r="M221" t="str">
            <v>SI</v>
          </cell>
          <cell r="N221" t="str">
            <v>NO</v>
          </cell>
          <cell r="O221" t="str">
            <v>SI</v>
          </cell>
          <cell r="P221" t="str">
            <v>Tasa</v>
          </cell>
          <cell r="Q221" t="str">
            <v>Anual</v>
          </cell>
          <cell r="R221" t="str">
            <v>Reducción</v>
          </cell>
          <cell r="S221">
            <v>3.5</v>
          </cell>
          <cell r="T221">
            <v>3.1</v>
          </cell>
          <cell r="U221">
            <v>3.1</v>
          </cell>
          <cell r="V221">
            <v>3.1</v>
          </cell>
          <cell r="W221">
            <v>3.1</v>
          </cell>
          <cell r="X221">
            <v>3.1</v>
          </cell>
          <cell r="Y221">
            <v>0</v>
          </cell>
          <cell r="Z221">
            <v>0</v>
          </cell>
          <cell r="AA221">
            <v>0</v>
          </cell>
          <cell r="AB221">
            <v>0</v>
          </cell>
          <cell r="AC221">
            <v>0</v>
          </cell>
          <cell r="AD221">
            <v>0</v>
          </cell>
          <cell r="AE221" t="str">
            <v xml:space="preserve">Socialización de ruta de atención integral de EDA en 5 ET Priorizadas (Cartagena, Puerto Inírida, Popayán, Pasto y Buenaventura) y se dieron orientaciones para lograr una mayor visibilización de la EDA como causa prioritaria de mortalidad para sus Planes </v>
          </cell>
          <cell r="AF221">
            <v>42490.208333333299</v>
          </cell>
          <cell r="AG221">
            <v>42499.750973530099</v>
          </cell>
          <cell r="AH221" t="str">
            <v>Jose Fernando  Valderrama Vergara</v>
          </cell>
          <cell r="AI221" t="str">
            <v>jvalderrama@minsalud.gov.co</v>
          </cell>
          <cell r="AJ221">
            <v>540</v>
          </cell>
          <cell r="AK221">
            <v>0</v>
          </cell>
          <cell r="AL221">
            <v>0</v>
          </cell>
        </row>
        <row r="222">
          <cell r="A222">
            <v>4816</v>
          </cell>
          <cell r="B222" t="str">
            <v>Todos por un Nuevo País</v>
          </cell>
          <cell r="C222" t="str">
            <v>Movilidad social</v>
          </cell>
          <cell r="D222" t="str">
            <v>Garantizar los mínimos vitales y avanzar en el fortalecimiento de las capacidades de la población en pobreza extrema para su efectiva inclusión social y productiva (Sistema de Promoción Social).</v>
          </cell>
          <cell r="E222" t="str">
            <v>Salud y Protección</v>
          </cell>
          <cell r="F222" t="str">
            <v>Ministerio de Salud</v>
          </cell>
          <cell r="G222" t="str">
            <v>Salud Pública y promoción social</v>
          </cell>
          <cell r="H222">
            <v>4816</v>
          </cell>
          <cell r="I222" t="str">
            <v>Porcentaje de Entidades Territoriales que alcanzan al menos un 80 % de cobertura en 4 o más controles prenatales</v>
          </cell>
          <cell r="J222" t="str">
            <v>Producto</v>
          </cell>
          <cell r="K222" t="str">
            <v>Sectorial</v>
          </cell>
          <cell r="L222" t="str">
            <v>SI</v>
          </cell>
          <cell r="M222" t="str">
            <v>NO</v>
          </cell>
          <cell r="N222" t="str">
            <v>NO</v>
          </cell>
          <cell r="O222" t="str">
            <v>SI</v>
          </cell>
          <cell r="P222" t="str">
            <v>porcentaje</v>
          </cell>
          <cell r="Q222" t="str">
            <v>Anual</v>
          </cell>
          <cell r="R222" t="str">
            <v>Capacidad</v>
          </cell>
          <cell r="S222">
            <v>60.6</v>
          </cell>
          <cell r="T222">
            <v>72</v>
          </cell>
          <cell r="U222">
            <v>75</v>
          </cell>
          <cell r="V222">
            <v>78</v>
          </cell>
          <cell r="W222">
            <v>80</v>
          </cell>
          <cell r="X222">
            <v>80</v>
          </cell>
          <cell r="Y222">
            <v>0</v>
          </cell>
          <cell r="Z222">
            <v>0</v>
          </cell>
          <cell r="AA222">
            <v>0</v>
          </cell>
          <cell r="AB222">
            <v>0</v>
          </cell>
          <cell r="AC222">
            <v>0</v>
          </cell>
          <cell r="AD222">
            <v>0</v>
          </cell>
          <cell r="AE222" t="str">
            <v>Se avanza en la programación de talleres de entrenamiento bajo escenarios de simulación en prácticas clave que salvan vidas. En las ciudades de Medellín, Cartagena y Popayan, así mismo progaramción de 25 talleres en onglomerados de mortalidad materna a lo</v>
          </cell>
          <cell r="AF222">
            <v>42490.208333333299</v>
          </cell>
          <cell r="AG222">
            <v>42501.603020023103</v>
          </cell>
          <cell r="AH222" t="str">
            <v>Ricardo Luque</v>
          </cell>
          <cell r="AI222" t="str">
            <v>rluque@minsalud.gov.co</v>
          </cell>
          <cell r="AJ222">
            <v>540</v>
          </cell>
          <cell r="AK222">
            <v>0</v>
          </cell>
          <cell r="AL222">
            <v>0</v>
          </cell>
        </row>
        <row r="223">
          <cell r="A223">
            <v>4978</v>
          </cell>
          <cell r="B223" t="str">
            <v>Todos por un Nuevo País</v>
          </cell>
          <cell r="C223" t="str">
            <v>Movilidad social</v>
          </cell>
          <cell r="D223" t="str">
            <v>Garantizar los mínimos vitales y avanzar en el fortalecimiento de las capacidades de la población en pobreza extrema para su efectiva inclusión social y productiva (Sistema de Promoción Social).</v>
          </cell>
          <cell r="E223" t="str">
            <v>Salud y Protección</v>
          </cell>
          <cell r="F223" t="str">
            <v>Ministerio de Salud</v>
          </cell>
          <cell r="G223" t="str">
            <v>Salud Pública y promoción social</v>
          </cell>
          <cell r="H223">
            <v>4978</v>
          </cell>
          <cell r="I223" t="str">
            <v>Municipios con Laboratorios de Convivencia Social y Cultura Ciudadana con énfasis en violencia intrafamiliar</v>
          </cell>
          <cell r="J223" t="str">
            <v>Producto</v>
          </cell>
          <cell r="K223" t="str">
            <v>Sectorial</v>
          </cell>
          <cell r="L223" t="str">
            <v>SI</v>
          </cell>
          <cell r="M223" t="str">
            <v>SI</v>
          </cell>
          <cell r="N223" t="str">
            <v>NO</v>
          </cell>
          <cell r="O223" t="str">
            <v>SI</v>
          </cell>
          <cell r="P223" t="str">
            <v>Número de municipios</v>
          </cell>
          <cell r="Q223" t="str">
            <v>Anual</v>
          </cell>
          <cell r="R223" t="str">
            <v>Acumulado</v>
          </cell>
          <cell r="S223">
            <v>0</v>
          </cell>
          <cell r="T223">
            <v>8</v>
          </cell>
          <cell r="U223">
            <v>8</v>
          </cell>
          <cell r="V223">
            <v>8</v>
          </cell>
          <cell r="W223">
            <v>8</v>
          </cell>
          <cell r="X223">
            <v>32</v>
          </cell>
          <cell r="Y223">
            <v>0</v>
          </cell>
          <cell r="Z223">
            <v>0</v>
          </cell>
          <cell r="AA223">
            <v>0</v>
          </cell>
          <cell r="AB223">
            <v>0</v>
          </cell>
          <cell r="AC223">
            <v>0</v>
          </cell>
          <cell r="AD223">
            <v>0</v>
          </cell>
          <cell r="AE223" t="str">
            <v xml:space="preserve">El documento de estudios previos ajuste para el concurso de méritos, para la selección de un operador que desarrolle los Laboratorios de convivencia social y cultura ciudadana, debió ser modificado para integrar los dos procesos contractuales adelantados </v>
          </cell>
          <cell r="AF223">
            <v>42490.208333333299</v>
          </cell>
          <cell r="AG223">
            <v>42501.393309409701</v>
          </cell>
          <cell r="AH223" t="str">
            <v>Ana María  Peñuela Poveda</v>
          </cell>
          <cell r="AI223" t="str">
            <v>apenuela@minsalud.gov.co</v>
          </cell>
          <cell r="AJ223">
            <v>15</v>
          </cell>
          <cell r="AK223">
            <v>0</v>
          </cell>
          <cell r="AL223">
            <v>0</v>
          </cell>
        </row>
        <row r="224">
          <cell r="A224">
            <v>4798</v>
          </cell>
          <cell r="B224" t="str">
            <v>Todos por un Nuevo País</v>
          </cell>
          <cell r="C224" t="str">
            <v>Movilidad social</v>
          </cell>
          <cell r="D224" t="str">
            <v>Garantizar los mínimos vitales y avanzar en el fortalecimiento de las capacidades de la población en pobreza extrema para su efectiva inclusión social y productiva (Sistema de Promoción Social).</v>
          </cell>
          <cell r="E224" t="str">
            <v>Salud y Protección</v>
          </cell>
          <cell r="F224" t="str">
            <v>Ministerio de Salud</v>
          </cell>
          <cell r="G224" t="str">
            <v>Salud Pública y promoción social</v>
          </cell>
          <cell r="H224">
            <v>4798</v>
          </cell>
          <cell r="I224" t="str">
            <v>Porcentaje de casos de VIH detectados tempranamente</v>
          </cell>
          <cell r="J224" t="str">
            <v>Resultado</v>
          </cell>
          <cell r="K224" t="str">
            <v>Sectorial</v>
          </cell>
          <cell r="L224" t="str">
            <v>SI</v>
          </cell>
          <cell r="M224" t="str">
            <v>NO</v>
          </cell>
          <cell r="N224" t="str">
            <v>NO</v>
          </cell>
          <cell r="O224" t="str">
            <v>SI</v>
          </cell>
          <cell r="P224" t="str">
            <v>porcentaje</v>
          </cell>
          <cell r="Q224" t="str">
            <v>Anual</v>
          </cell>
          <cell r="R224" t="str">
            <v>Capacidad</v>
          </cell>
          <cell r="S224">
            <v>21</v>
          </cell>
          <cell r="T224">
            <v>22</v>
          </cell>
          <cell r="U224">
            <v>23</v>
          </cell>
          <cell r="V224">
            <v>23</v>
          </cell>
          <cell r="W224">
            <v>24</v>
          </cell>
          <cell r="X224">
            <v>24</v>
          </cell>
          <cell r="Y224">
            <v>0</v>
          </cell>
          <cell r="Z224">
            <v>0</v>
          </cell>
          <cell r="AA224">
            <v>0</v>
          </cell>
          <cell r="AB224">
            <v>0</v>
          </cell>
          <cell r="AC224">
            <v>0</v>
          </cell>
          <cell r="AD224">
            <v>0</v>
          </cell>
          <cell r="AE224" t="str">
            <v>Se avanza en la formación de profesionales de la salud en toma y lectura de pruebas rápidas. Taller en la ciudad de Cali. Se avanza en propuesyta de modificación al decreto 1543/97 y se continúa con los procesos de identificación de barreras y facilitador</v>
          </cell>
          <cell r="AF224">
            <v>42490.208333333299</v>
          </cell>
          <cell r="AG224">
            <v>42499.750152662004</v>
          </cell>
          <cell r="AH224" t="str">
            <v>Ricardo Luque</v>
          </cell>
          <cell r="AI224" t="str">
            <v>rluque@minsalud.gov.co</v>
          </cell>
          <cell r="AJ224">
            <v>540</v>
          </cell>
          <cell r="AK224">
            <v>0</v>
          </cell>
          <cell r="AL224">
            <v>0</v>
          </cell>
        </row>
        <row r="225">
          <cell r="A225">
            <v>4805</v>
          </cell>
          <cell r="B225" t="str">
            <v>Todos por un Nuevo País</v>
          </cell>
          <cell r="C225" t="str">
            <v>Movilidad social</v>
          </cell>
          <cell r="D225" t="str">
            <v>Garantizar los mínimos vitales y avanzar en el fortalecimiento de las capacidades de la población en pobreza extrema para su efectiva inclusión social y productiva (Sistema de Promoción Social).</v>
          </cell>
          <cell r="E225" t="str">
            <v>Salud y Protección</v>
          </cell>
          <cell r="F225" t="str">
            <v>Ministerio de Salud</v>
          </cell>
          <cell r="G225" t="str">
            <v>Salud Pública y promoción social</v>
          </cell>
          <cell r="H225">
            <v>4805</v>
          </cell>
          <cell r="I225" t="str">
            <v>Tasa de mortalidad prematura por enfermedades no transmisibles (por 100.000 habitantes de 30 a 70 años)</v>
          </cell>
          <cell r="J225" t="str">
            <v>Resultado</v>
          </cell>
          <cell r="K225" t="str">
            <v>Sectorial</v>
          </cell>
          <cell r="L225" t="str">
            <v>SI</v>
          </cell>
          <cell r="M225" t="str">
            <v>SI</v>
          </cell>
          <cell r="N225" t="str">
            <v>NO</v>
          </cell>
          <cell r="O225" t="str">
            <v>SI</v>
          </cell>
          <cell r="P225" t="str">
            <v>tasa</v>
          </cell>
          <cell r="Q225" t="str">
            <v>Anual</v>
          </cell>
          <cell r="R225" t="str">
            <v>Reducción</v>
          </cell>
          <cell r="S225">
            <v>221</v>
          </cell>
          <cell r="T225">
            <v>213.8</v>
          </cell>
          <cell r="U225">
            <v>200.65</v>
          </cell>
          <cell r="V225">
            <v>199.3</v>
          </cell>
          <cell r="W225">
            <v>192</v>
          </cell>
          <cell r="X225">
            <v>192</v>
          </cell>
          <cell r="Y225">
            <v>0</v>
          </cell>
          <cell r="Z225">
            <v>0</v>
          </cell>
          <cell r="AA225">
            <v>0</v>
          </cell>
          <cell r="AB225">
            <v>0</v>
          </cell>
          <cell r="AC225">
            <v>0</v>
          </cell>
          <cell r="AD225">
            <v>0</v>
          </cell>
          <cell r="AE225" t="str">
            <v xml:space="preserve">EPOC: Documentos prel. para prevén. y control de EPOC,herramientas técnicas para detección, rehabilitación pulmonar y educación para Epoc.Docum. prel. programa nacional cesación de consumo de tabaco. Matriz preli de atención Epoc. ECV: 50.000 Colombianos </v>
          </cell>
          <cell r="AF225">
            <v>42490.208333333299</v>
          </cell>
          <cell r="AG225">
            <v>42501.506713425901</v>
          </cell>
          <cell r="AH225" t="str">
            <v>Fernando  Ramírez Campos</v>
          </cell>
          <cell r="AI225" t="str">
            <v>framirez@minsalud.gov.co</v>
          </cell>
          <cell r="AJ225">
            <v>540</v>
          </cell>
          <cell r="AK225">
            <v>0</v>
          </cell>
          <cell r="AL225">
            <v>0</v>
          </cell>
        </row>
        <row r="226">
          <cell r="A226">
            <v>4809</v>
          </cell>
          <cell r="B226" t="str">
            <v>Todos por un Nuevo País</v>
          </cell>
          <cell r="C226" t="str">
            <v>Movilidad social</v>
          </cell>
          <cell r="D226" t="str">
            <v>Garantizar los mínimos vitales y avanzar en el fortalecimiento de las capacidades de la población en pobreza extrema para su efectiva inclusión social y productiva (Sistema de Promoción Social).</v>
          </cell>
          <cell r="E226" t="str">
            <v>Salud y Protección</v>
          </cell>
          <cell r="F226" t="str">
            <v>Ministerio de Salud</v>
          </cell>
          <cell r="G226" t="str">
            <v>Salud Pública y promoción social</v>
          </cell>
          <cell r="H226">
            <v>4809</v>
          </cell>
          <cell r="I226" t="str">
            <v>Tasa de mortalidad infantil por 1.000 nacidos vivos (ajustada)</v>
          </cell>
          <cell r="J226" t="str">
            <v>Resultado</v>
          </cell>
          <cell r="K226" t="str">
            <v>Sectorial</v>
          </cell>
          <cell r="L226" t="str">
            <v>SI</v>
          </cell>
          <cell r="M226" t="str">
            <v>SI</v>
          </cell>
          <cell r="N226" t="str">
            <v>NO</v>
          </cell>
          <cell r="O226" t="str">
            <v>SI</v>
          </cell>
          <cell r="P226" t="str">
            <v>Tasa</v>
          </cell>
          <cell r="Q226" t="str">
            <v>Anual</v>
          </cell>
          <cell r="R226" t="str">
            <v>Reducción</v>
          </cell>
          <cell r="S226">
            <v>21.3</v>
          </cell>
          <cell r="T226">
            <v>15.98</v>
          </cell>
          <cell r="U226">
            <v>15.49</v>
          </cell>
          <cell r="V226">
            <v>14.99</v>
          </cell>
          <cell r="W226">
            <v>14.5</v>
          </cell>
          <cell r="X226">
            <v>14.5</v>
          </cell>
          <cell r="Y226">
            <v>0</v>
          </cell>
          <cell r="Z226">
            <v>0</v>
          </cell>
          <cell r="AA226">
            <v>0</v>
          </cell>
          <cell r="AB226">
            <v>0</v>
          </cell>
          <cell r="AC226">
            <v>0</v>
          </cell>
          <cell r="AD226">
            <v>0</v>
          </cell>
          <cell r="AE226" t="str">
            <v>Durante este periodo se realizó la socialización de la segunda fase de despliegue territorial para la implementación de la atención integral a la primera infancia, así como la identificación de necesidades de asistencia técnica con especial énfasis en pla</v>
          </cell>
          <cell r="AF226">
            <v>42490.208333333299</v>
          </cell>
          <cell r="AG226">
            <v>42500.325021956</v>
          </cell>
          <cell r="AH226" t="str">
            <v>Lía Marcela Güiza Castillo</v>
          </cell>
          <cell r="AI226" t="str">
            <v>lguiza@minsalud.gov.co</v>
          </cell>
          <cell r="AJ226">
            <v>540</v>
          </cell>
          <cell r="AK226">
            <v>0</v>
          </cell>
          <cell r="AL226">
            <v>0</v>
          </cell>
        </row>
        <row r="227">
          <cell r="A227">
            <v>4810</v>
          </cell>
          <cell r="B227" t="str">
            <v>Todos por un Nuevo País</v>
          </cell>
          <cell r="C227" t="str">
            <v>Movilidad social</v>
          </cell>
          <cell r="D227" t="str">
            <v>Garantizar los mínimos vitales y avanzar en el fortalecimiento de las capacidades de la población en pobreza extrema para su efectiva inclusión social y productiva (Sistema de Promoción Social).</v>
          </cell>
          <cell r="E227" t="str">
            <v>Salud y Protección</v>
          </cell>
          <cell r="F227" t="str">
            <v>Ministerio de Salud</v>
          </cell>
          <cell r="G227" t="str">
            <v>Salud Pública y promoción social</v>
          </cell>
          <cell r="H227">
            <v>4810</v>
          </cell>
          <cell r="I227" t="str">
            <v>Biológicos incorporados en el Esquema Nacional de Vacunación</v>
          </cell>
          <cell r="J227" t="str">
            <v>Producto</v>
          </cell>
          <cell r="K227" t="str">
            <v>Sectorial</v>
          </cell>
          <cell r="L227" t="str">
            <v>SI</v>
          </cell>
          <cell r="M227" t="str">
            <v>NO</v>
          </cell>
          <cell r="N227" t="str">
            <v>NO</v>
          </cell>
          <cell r="O227" t="str">
            <v>SI</v>
          </cell>
          <cell r="P227" t="str">
            <v>Biológicos</v>
          </cell>
          <cell r="Q227" t="str">
            <v>Anual</v>
          </cell>
          <cell r="R227" t="str">
            <v>Capacidad</v>
          </cell>
          <cell r="S227">
            <v>19</v>
          </cell>
          <cell r="T227">
            <v>21</v>
          </cell>
          <cell r="U227">
            <v>21</v>
          </cell>
          <cell r="V227">
            <v>22</v>
          </cell>
          <cell r="W227">
            <v>23</v>
          </cell>
          <cell r="X227">
            <v>23</v>
          </cell>
          <cell r="Y227">
            <v>0</v>
          </cell>
          <cell r="Z227">
            <v>0</v>
          </cell>
          <cell r="AA227">
            <v>0</v>
          </cell>
          <cell r="AB227">
            <v>0</v>
          </cell>
          <cell r="AC227">
            <v>0</v>
          </cell>
          <cell r="AD227">
            <v>0</v>
          </cell>
          <cell r="AE227" t="str">
            <v>Para el mes de Marzo no se programo, por lo tanto se realizo el ingreso de ningún nuevo biológico.</v>
          </cell>
          <cell r="AF227">
            <v>42460.208333333299</v>
          </cell>
          <cell r="AG227">
            <v>42501.645979131899</v>
          </cell>
          <cell r="AH227" t="str">
            <v>Diego Alejandro  García Londoño</v>
          </cell>
          <cell r="AI227" t="str">
            <v>dgarcial@minsalud.gov.co</v>
          </cell>
          <cell r="AJ227">
            <v>30</v>
          </cell>
          <cell r="AK227">
            <v>0</v>
          </cell>
          <cell r="AL227">
            <v>0</v>
          </cell>
        </row>
        <row r="228">
          <cell r="A228">
            <v>5166</v>
          </cell>
          <cell r="B228" t="str">
            <v>Todos por un Nuevo País</v>
          </cell>
          <cell r="C228" t="str">
            <v>Movilidad social</v>
          </cell>
          <cell r="D228" t="str">
            <v>Garantizar los mínimos vitales y avanzar en el fortalecimiento de las capacidades de la población en pobreza extrema para su efectiva inclusión social y productiva (Sistema de Promoción Social).</v>
          </cell>
          <cell r="E228" t="str">
            <v>Trabajo</v>
          </cell>
          <cell r="F228" t="str">
            <v>Colpensiones</v>
          </cell>
          <cell r="G228" t="str">
            <v>Protección al Adulto Mayor</v>
          </cell>
          <cell r="H228">
            <v>5166</v>
          </cell>
          <cell r="I228" t="str">
            <v>Porcentaje de solicitudes de reconocimiento con término legal cumplido resueltas</v>
          </cell>
          <cell r="J228" t="str">
            <v>Gestión</v>
          </cell>
          <cell r="K228" t="str">
            <v>Sectorial</v>
          </cell>
          <cell r="L228" t="str">
            <v>NO</v>
          </cell>
          <cell r="M228" t="str">
            <v>NO</v>
          </cell>
          <cell r="N228" t="str">
            <v>NO</v>
          </cell>
          <cell r="O228" t="str">
            <v>SI</v>
          </cell>
          <cell r="P228" t="str">
            <v>Porcentaje</v>
          </cell>
          <cell r="Q228" t="str">
            <v>Mensual</v>
          </cell>
          <cell r="R228" t="str">
            <v>Stock</v>
          </cell>
          <cell r="S228">
            <v>92.3</v>
          </cell>
          <cell r="T228">
            <v>100</v>
          </cell>
          <cell r="U228">
            <v>100</v>
          </cell>
          <cell r="V228">
            <v>100</v>
          </cell>
          <cell r="W228">
            <v>100</v>
          </cell>
          <cell r="X228">
            <v>100</v>
          </cell>
          <cell r="Y228">
            <v>99.49</v>
          </cell>
          <cell r="Z228">
            <v>99.49</v>
          </cell>
          <cell r="AA228">
            <v>99.49</v>
          </cell>
          <cell r="AB228">
            <v>99.49</v>
          </cell>
          <cell r="AC228">
            <v>42490.208333333299</v>
          </cell>
          <cell r="AD228">
            <v>42500.460091898101</v>
          </cell>
          <cell r="AE228" t="str">
            <v xml:space="preserve">Las solicitudes de reconocimiento de prestaciones radicadas con términos legales cumplidos correspondieron a 1.486.458 de las cuales se resolvieron 1.478.850. Esta es una cifra acumulada desde el inicio de operaciones de la Empresa y mide las solicitudes </v>
          </cell>
          <cell r="AF228">
            <v>42490.208333333299</v>
          </cell>
          <cell r="AG228">
            <v>42500.4600917477</v>
          </cell>
          <cell r="AH228" t="str">
            <v>Jorge Alberto Silva Acero</v>
          </cell>
          <cell r="AI228" t="str">
            <v>jsilva@colpensiones.gov.co</v>
          </cell>
          <cell r="AJ228">
            <v>10</v>
          </cell>
          <cell r="AK228">
            <v>42520.208333333299</v>
          </cell>
          <cell r="AL228">
            <v>-23</v>
          </cell>
        </row>
        <row r="229">
          <cell r="A229">
            <v>4348</v>
          </cell>
          <cell r="B229" t="str">
            <v>Todos por un Nuevo País</v>
          </cell>
          <cell r="C229" t="str">
            <v>Movilidad social</v>
          </cell>
          <cell r="D229" t="str">
            <v>Garantizar los mínimos vitales y avanzar en el fortalecimiento de las capacidades de la población en pobreza extrema para su efectiva inclusión social y productiva (Sistema de Promoción Social).</v>
          </cell>
          <cell r="E229" t="str">
            <v>Vivienda</v>
          </cell>
          <cell r="F229" t="str">
            <v>MinVivienda</v>
          </cell>
          <cell r="G229" t="str">
            <v>Planificación, fortalecimiento e incentivos a las soluciones de vivienda</v>
          </cell>
          <cell r="H229">
            <v>4348</v>
          </cell>
          <cell r="I229" t="str">
            <v>Mejoramientos de vivienda  ejecutados</v>
          </cell>
          <cell r="J229" t="str">
            <v>Gestión</v>
          </cell>
          <cell r="K229" t="str">
            <v>Sectorial</v>
          </cell>
          <cell r="L229" t="str">
            <v>SI</v>
          </cell>
          <cell r="M229" t="str">
            <v>NO</v>
          </cell>
          <cell r="N229" t="str">
            <v>NO</v>
          </cell>
          <cell r="O229" t="str">
            <v>SI</v>
          </cell>
          <cell r="P229" t="str">
            <v>Mejoramientos</v>
          </cell>
          <cell r="Q229" t="str">
            <v>Trimestral</v>
          </cell>
          <cell r="R229" t="str">
            <v>Acumulado</v>
          </cell>
          <cell r="S229">
            <v>8000</v>
          </cell>
          <cell r="T229">
            <v>2845</v>
          </cell>
          <cell r="U229">
            <v>10511</v>
          </cell>
          <cell r="V229">
            <v>4799</v>
          </cell>
          <cell r="W229">
            <v>4936</v>
          </cell>
          <cell r="X229">
            <v>23091</v>
          </cell>
          <cell r="Y229">
            <v>681</v>
          </cell>
          <cell r="Z229">
            <v>6.4790000000000001</v>
          </cell>
          <cell r="AA229">
            <v>3588</v>
          </cell>
          <cell r="AB229">
            <v>15.539</v>
          </cell>
          <cell r="AC229">
            <v>42460.208333333299</v>
          </cell>
          <cell r="AD229">
            <v>42500.495117708298</v>
          </cell>
          <cell r="AE229" t="str">
            <v xml:space="preserve">En el mes de marzo se iniciaron 19 mejoramientos por parte de las CCF. Para un acumulado en el primer trimestre de 2016, 80 mejoramientos de vivienda. </v>
          </cell>
          <cell r="AF229">
            <v>42460.208333333299</v>
          </cell>
          <cell r="AG229">
            <v>42500.495116666702</v>
          </cell>
          <cell r="AH229" t="str">
            <v>Alejandro Quintero Romero</v>
          </cell>
          <cell r="AI229" t="str">
            <v>alquintero@minvivienda.gov.co</v>
          </cell>
          <cell r="AJ229">
            <v>30</v>
          </cell>
          <cell r="AK229">
            <v>42551.208333333299</v>
          </cell>
          <cell r="AL229">
            <v>-73</v>
          </cell>
        </row>
        <row r="230">
          <cell r="A230">
            <v>4352</v>
          </cell>
          <cell r="B230" t="str">
            <v>Todos por un Nuevo País</v>
          </cell>
          <cell r="C230" t="str">
            <v>Movilidad social</v>
          </cell>
          <cell r="D230" t="str">
            <v>Garantizar los mínimos vitales y avanzar en el fortalecimiento de las capacidades de la población en pobreza extrema para su efectiva inclusión social y productiva (Sistema de Promoción Social).</v>
          </cell>
          <cell r="E230" t="str">
            <v>Vivienda</v>
          </cell>
          <cell r="F230" t="str">
            <v>MinVivienda</v>
          </cell>
          <cell r="G230" t="str">
            <v>Planificación, fortalecimiento e incentivos a las soluciones de vivienda</v>
          </cell>
          <cell r="H230">
            <v>4352</v>
          </cell>
          <cell r="I230" t="str">
            <v>Porcentaje de hogares urbanos en situación de déficit de vivienda cuantitativo</v>
          </cell>
          <cell r="J230" t="str">
            <v>Resultado</v>
          </cell>
          <cell r="K230" t="str">
            <v>Sectorial</v>
          </cell>
          <cell r="L230" t="str">
            <v>SI</v>
          </cell>
          <cell r="M230" t="str">
            <v>NO</v>
          </cell>
          <cell r="N230" t="str">
            <v>NO</v>
          </cell>
          <cell r="O230" t="str">
            <v>SI</v>
          </cell>
          <cell r="P230" t="str">
            <v>Porcentaje</v>
          </cell>
          <cell r="Q230" t="str">
            <v>Anual</v>
          </cell>
          <cell r="R230" t="str">
            <v>Reducción</v>
          </cell>
          <cell r="S230">
            <v>7</v>
          </cell>
          <cell r="T230">
            <v>6.8</v>
          </cell>
          <cell r="U230">
            <v>6.4</v>
          </cell>
          <cell r="V230">
            <v>6</v>
          </cell>
          <cell r="W230">
            <v>5.5</v>
          </cell>
          <cell r="X230">
            <v>5.5</v>
          </cell>
          <cell r="Y230">
            <v>0</v>
          </cell>
          <cell r="Z230">
            <v>0</v>
          </cell>
          <cell r="AA230">
            <v>0</v>
          </cell>
          <cell r="AB230">
            <v>0</v>
          </cell>
          <cell r="AC230">
            <v>0</v>
          </cell>
          <cell r="AD230">
            <v>0</v>
          </cell>
          <cell r="AE230" t="str">
            <v>Con el fin de disminuir el déficit de vivienda urbana, y apoyar diversos segmentos de la población, con ingresos y capacidades de ahorro distintas, se han creado diferentes programas en la política de vivienda urbana como son Mi Casa Ya Ahorradores, Mi Ca</v>
          </cell>
          <cell r="AF230">
            <v>42400.208333333299</v>
          </cell>
          <cell r="AG230">
            <v>42500.425654479201</v>
          </cell>
          <cell r="AH230" t="str">
            <v>Diana Margarita Barrera Cruz</v>
          </cell>
          <cell r="AI230" t="str">
            <v>dbarrera@minvivienda.gov.co</v>
          </cell>
          <cell r="AJ230">
            <v>120</v>
          </cell>
          <cell r="AK230">
            <v>0</v>
          </cell>
          <cell r="AL230">
            <v>0</v>
          </cell>
        </row>
        <row r="231">
          <cell r="A231">
            <v>4353</v>
          </cell>
          <cell r="B231" t="str">
            <v>Todos por un Nuevo País</v>
          </cell>
          <cell r="C231" t="str">
            <v>Movilidad social</v>
          </cell>
          <cell r="D231" t="str">
            <v>Garantizar los mínimos vitales y avanzar en el fortalecimiento de las capacidades de la población en pobreza extrema para su efectiva inclusión social y productiva (Sistema de Promoción Social).</v>
          </cell>
          <cell r="E231" t="str">
            <v>Vivienda</v>
          </cell>
          <cell r="F231" t="str">
            <v>MinVivienda</v>
          </cell>
          <cell r="G231" t="str">
            <v>Planificación, fortalecimiento e incentivos a las soluciones de vivienda</v>
          </cell>
          <cell r="H231">
            <v>4353</v>
          </cell>
          <cell r="I231" t="str">
            <v>Viviendas urbanas públicas y privadas iniciadas</v>
          </cell>
          <cell r="J231" t="str">
            <v>Producto</v>
          </cell>
          <cell r="K231" t="str">
            <v>Sectorial</v>
          </cell>
          <cell r="L231" t="str">
            <v>SI</v>
          </cell>
          <cell r="M231" t="str">
            <v>NO</v>
          </cell>
          <cell r="N231" t="str">
            <v>NO</v>
          </cell>
          <cell r="O231" t="str">
            <v>SI</v>
          </cell>
          <cell r="P231" t="str">
            <v>Viviendas</v>
          </cell>
          <cell r="Q231" t="str">
            <v>Trimestral</v>
          </cell>
          <cell r="R231" t="str">
            <v>Acumulado</v>
          </cell>
          <cell r="S231">
            <v>931277</v>
          </cell>
          <cell r="T231">
            <v>148113</v>
          </cell>
          <cell r="U231">
            <v>179148.334</v>
          </cell>
          <cell r="V231">
            <v>256153.111</v>
          </cell>
          <cell r="W231">
            <v>216585.215</v>
          </cell>
          <cell r="X231">
            <v>800000</v>
          </cell>
          <cell r="Y231">
            <v>0</v>
          </cell>
          <cell r="Z231">
            <v>0</v>
          </cell>
          <cell r="AA231">
            <v>0</v>
          </cell>
          <cell r="AB231">
            <v>0</v>
          </cell>
          <cell r="AC231">
            <v>0</v>
          </cell>
          <cell r="AD231">
            <v>0</v>
          </cell>
          <cell r="AE231">
            <v>0</v>
          </cell>
          <cell r="AF231">
            <v>0</v>
          </cell>
          <cell r="AG231">
            <v>0</v>
          </cell>
          <cell r="AH231" t="str">
            <v>Diana Margarita Barrera Cruz</v>
          </cell>
          <cell r="AI231" t="str">
            <v>dbarrera@minvivienda.gov.co</v>
          </cell>
          <cell r="AJ231">
            <v>90</v>
          </cell>
          <cell r="AK231">
            <v>0</v>
          </cell>
          <cell r="AL231">
            <v>0</v>
          </cell>
        </row>
        <row r="232">
          <cell r="A232">
            <v>4354</v>
          </cell>
          <cell r="B232" t="str">
            <v>Todos por un Nuevo País</v>
          </cell>
          <cell r="C232" t="str">
            <v>Movilidad social</v>
          </cell>
          <cell r="D232" t="str">
            <v>Garantizar los mínimos vitales y avanzar en el fortalecimiento de las capacidades de la población en pobreza extrema para su efectiva inclusión social y productiva (Sistema de Promoción Social).</v>
          </cell>
          <cell r="E232" t="str">
            <v>Vivienda</v>
          </cell>
          <cell r="F232" t="str">
            <v>MinVivienda</v>
          </cell>
          <cell r="G232" t="str">
            <v>Planificación, fortalecimiento e incentivos a las soluciones de vivienda</v>
          </cell>
          <cell r="H232">
            <v>4354</v>
          </cell>
          <cell r="I232" t="str">
            <v>Viviendas de interés prioritario y  social iniciadas con apoyo de Fonvivienda</v>
          </cell>
          <cell r="J232" t="str">
            <v>Producto</v>
          </cell>
          <cell r="K232" t="str">
            <v>Sectorial</v>
          </cell>
          <cell r="L232" t="str">
            <v>SI</v>
          </cell>
          <cell r="M232" t="str">
            <v>NO</v>
          </cell>
          <cell r="N232" t="str">
            <v>NO</v>
          </cell>
          <cell r="O232" t="str">
            <v>SI</v>
          </cell>
          <cell r="P232" t="str">
            <v>Viviendas</v>
          </cell>
          <cell r="Q232" t="str">
            <v>Mensual</v>
          </cell>
          <cell r="R232" t="str">
            <v>Acumulado</v>
          </cell>
          <cell r="S232">
            <v>241886</v>
          </cell>
          <cell r="T232">
            <v>64000</v>
          </cell>
          <cell r="U232">
            <v>110500</v>
          </cell>
          <cell r="V232">
            <v>96500</v>
          </cell>
          <cell r="W232">
            <v>29000</v>
          </cell>
          <cell r="X232">
            <v>300000</v>
          </cell>
          <cell r="Y232">
            <v>18724</v>
          </cell>
          <cell r="Z232">
            <v>16.945</v>
          </cell>
          <cell r="AA232">
            <v>88328</v>
          </cell>
          <cell r="AB232">
            <v>29.443000000000001</v>
          </cell>
          <cell r="AC232">
            <v>42460.208333333299</v>
          </cell>
          <cell r="AD232">
            <v>42501.424238888903</v>
          </cell>
          <cell r="AE232" t="str">
            <v>Al mes de marzo se han iniciado 8.378 soluciones de vivienda en el Programa de Cobertura a la Tasa - FRECH, y habilitado 6.647 hogares en el Programa de Vivienda Mi Casa Ya, se han iniciado 3.699 soluciones de vivienda de interés prioritario en el Program</v>
          </cell>
          <cell r="AF232">
            <v>42460.208333333299</v>
          </cell>
          <cell r="AG232">
            <v>42501.4242387384</v>
          </cell>
          <cell r="AH232" t="str">
            <v>Alejandro Quintero Romero</v>
          </cell>
          <cell r="AI232" t="str">
            <v>alquintero@minvivienda.gov.co</v>
          </cell>
          <cell r="AJ232">
            <v>30</v>
          </cell>
          <cell r="AK232">
            <v>42490.208333333299</v>
          </cell>
          <cell r="AL232">
            <v>-13</v>
          </cell>
        </row>
        <row r="233">
          <cell r="A233">
            <v>4355</v>
          </cell>
          <cell r="B233" t="str">
            <v>Todos por un Nuevo País</v>
          </cell>
          <cell r="C233" t="str">
            <v>Movilidad social</v>
          </cell>
          <cell r="D233" t="str">
            <v>Garantizar los mínimos vitales y avanzar en el fortalecimiento de las capacidades de la población en pobreza extrema para su efectiva inclusión social y productiva (Sistema de Promoción Social).</v>
          </cell>
          <cell r="E233" t="str">
            <v>Vivienda</v>
          </cell>
          <cell r="F233" t="str">
            <v>MinVivienda</v>
          </cell>
          <cell r="G233" t="str">
            <v>Planificación, fortalecimiento e incentivos a las soluciones de vivienda</v>
          </cell>
          <cell r="H233">
            <v>4355</v>
          </cell>
          <cell r="I233" t="str">
            <v>Subsidios familiares de vivienda de interés social asignados con apoyo de las CCF</v>
          </cell>
          <cell r="J233" t="str">
            <v>Producto</v>
          </cell>
          <cell r="K233" t="str">
            <v>Sectorial</v>
          </cell>
          <cell r="L233" t="str">
            <v>SI</v>
          </cell>
          <cell r="M233" t="str">
            <v>NO</v>
          </cell>
          <cell r="N233" t="str">
            <v>NO</v>
          </cell>
          <cell r="O233" t="str">
            <v>SI</v>
          </cell>
          <cell r="P233" t="str">
            <v>Subsidios</v>
          </cell>
          <cell r="Q233" t="str">
            <v>Trimestral</v>
          </cell>
          <cell r="R233" t="str">
            <v>Acumulado</v>
          </cell>
          <cell r="S233">
            <v>122987</v>
          </cell>
          <cell r="T233">
            <v>25000</v>
          </cell>
          <cell r="U233">
            <v>25000</v>
          </cell>
          <cell r="V233">
            <v>25000</v>
          </cell>
          <cell r="W233">
            <v>25000</v>
          </cell>
          <cell r="X233">
            <v>100000</v>
          </cell>
          <cell r="Y233">
            <v>5268</v>
          </cell>
          <cell r="Z233">
            <v>21.071999999999999</v>
          </cell>
          <cell r="AA233">
            <v>59525</v>
          </cell>
          <cell r="AB233">
            <v>59.524999999999999</v>
          </cell>
          <cell r="AC233">
            <v>42460.208333333299</v>
          </cell>
          <cell r="AD233">
            <v>42500.495655358798</v>
          </cell>
          <cell r="AE233" t="str">
            <v>En el mes de marzo se asignaron 1.786 SFV en el departamento de Antioquia, Atlántico, Bogotá, Cundinamarca, Risaralda, Santander, Tolima y Valle por parte de las CCF. En el primer trimestre el año se han asignado 5.268 subsidios familiares de vivienda por</v>
          </cell>
          <cell r="AF233">
            <v>42460.208333333299</v>
          </cell>
          <cell r="AG233">
            <v>42500.495655243103</v>
          </cell>
          <cell r="AH233" t="str">
            <v>Alejandro Quintero Romero</v>
          </cell>
          <cell r="AI233" t="str">
            <v>alquintero@minvivienda.gov.co</v>
          </cell>
          <cell r="AJ233">
            <v>30</v>
          </cell>
          <cell r="AK233">
            <v>42551.208333333299</v>
          </cell>
          <cell r="AL233">
            <v>-73</v>
          </cell>
        </row>
        <row r="234">
          <cell r="A234">
            <v>4370</v>
          </cell>
          <cell r="B234" t="str">
            <v>Todos por un Nuevo País</v>
          </cell>
          <cell r="C234" t="str">
            <v>Movilidad social</v>
          </cell>
          <cell r="D234" t="str">
            <v>Garantizar los mínimos vitales y avanzar en el fortalecimiento de las capacidades de la población en pobreza extrema para su efectiva inclusión social y productiva (Sistema de Promoción Social).</v>
          </cell>
          <cell r="E234" t="str">
            <v>Vivienda</v>
          </cell>
          <cell r="F234" t="str">
            <v>MinVivienda</v>
          </cell>
          <cell r="G234" t="str">
            <v>Planificación, fortalecimiento e incentivos a las soluciones de vivienda</v>
          </cell>
          <cell r="H234">
            <v>4370</v>
          </cell>
          <cell r="I234" t="str">
            <v>Porcentaje de Subsidios Familiares de Vivienda en Especie asignados a Población Desplazada en el Programa de Vivienda Gratuita</v>
          </cell>
          <cell r="J234" t="str">
            <v>Resultado</v>
          </cell>
          <cell r="K234" t="str">
            <v>Sectorial</v>
          </cell>
          <cell r="L234" t="str">
            <v>SI</v>
          </cell>
          <cell r="M234" t="str">
            <v>NO</v>
          </cell>
          <cell r="N234" t="str">
            <v>NO</v>
          </cell>
          <cell r="O234" t="str">
            <v>SI</v>
          </cell>
          <cell r="P234" t="str">
            <v>Porcentaje</v>
          </cell>
          <cell r="Q234" t="str">
            <v>Mensual</v>
          </cell>
          <cell r="R234" t="str">
            <v>Stock</v>
          </cell>
          <cell r="S234">
            <v>50</v>
          </cell>
          <cell r="T234">
            <v>50</v>
          </cell>
          <cell r="U234">
            <v>50</v>
          </cell>
          <cell r="V234">
            <v>50</v>
          </cell>
          <cell r="W234">
            <v>50</v>
          </cell>
          <cell r="X234">
            <v>50</v>
          </cell>
          <cell r="Y234">
            <v>53.15</v>
          </cell>
          <cell r="Z234">
            <v>100</v>
          </cell>
          <cell r="AA234">
            <v>53.15</v>
          </cell>
          <cell r="AB234">
            <v>100</v>
          </cell>
          <cell r="AC234">
            <v>42490.208333333299</v>
          </cell>
          <cell r="AD234">
            <v>42501.423499803197</v>
          </cell>
          <cell r="AE234" t="str">
            <v>En el mes de abril se asignaron 152 subsidios familiares en especie a la población en situación de desplazamiento asignados, que corresponde al 53,15% con respecto al total asignado en el marco del programa de vivienda gratuita primero fase.</v>
          </cell>
          <cell r="AF234">
            <v>42490.208333333299</v>
          </cell>
          <cell r="AG234">
            <v>42501.423499687502</v>
          </cell>
          <cell r="AH234" t="str">
            <v>Alejandro Quintero Romero</v>
          </cell>
          <cell r="AI234" t="str">
            <v>alquintero@minvivienda.gov.co</v>
          </cell>
          <cell r="AJ234">
            <v>30</v>
          </cell>
          <cell r="AK234">
            <v>42520.208333333299</v>
          </cell>
          <cell r="AL234">
            <v>-43</v>
          </cell>
        </row>
        <row r="235">
          <cell r="A235">
            <v>5124</v>
          </cell>
          <cell r="B235" t="str">
            <v>Todos por un Nuevo País</v>
          </cell>
          <cell r="C235" t="str">
            <v>Movilidad social</v>
          </cell>
          <cell r="D235" t="str">
            <v>Garantizar los mínimos vitales y avanzar en el fortalecimiento de las capacidades de la población en pobreza extrema para su efectiva inclusión social y productiva (Sistema de Promoción Social).</v>
          </cell>
          <cell r="E235" t="str">
            <v>Vivienda</v>
          </cell>
          <cell r="F235" t="str">
            <v>MinVivienda</v>
          </cell>
          <cell r="G235" t="str">
            <v>Planificación, fortalecimiento e incentivos a las soluciones de vivienda</v>
          </cell>
          <cell r="H235">
            <v>5124</v>
          </cell>
          <cell r="I235" t="str">
            <v>Viviendas iniciadas de interés prioritario programa de vivienda gratis segunda fase</v>
          </cell>
          <cell r="J235" t="str">
            <v>Producto</v>
          </cell>
          <cell r="K235" t="str">
            <v>Sectorial</v>
          </cell>
          <cell r="L235" t="str">
            <v>SI</v>
          </cell>
          <cell r="M235" t="str">
            <v>NO</v>
          </cell>
          <cell r="N235" t="str">
            <v>NO</v>
          </cell>
          <cell r="O235" t="str">
            <v>SI</v>
          </cell>
          <cell r="P235" t="str">
            <v>Viviendas</v>
          </cell>
          <cell r="Q235" t="str">
            <v>Mensual</v>
          </cell>
          <cell r="R235" t="str">
            <v>Acumulado</v>
          </cell>
          <cell r="S235">
            <v>0</v>
          </cell>
          <cell r="T235">
            <v>2000</v>
          </cell>
          <cell r="U235">
            <v>30000</v>
          </cell>
          <cell r="V235">
            <v>15000</v>
          </cell>
          <cell r="W235">
            <v>3000</v>
          </cell>
          <cell r="X235">
            <v>50000</v>
          </cell>
          <cell r="Y235">
            <v>0</v>
          </cell>
          <cell r="Z235">
            <v>0</v>
          </cell>
          <cell r="AA235">
            <v>4269</v>
          </cell>
          <cell r="AB235">
            <v>8.5380000000000003</v>
          </cell>
          <cell r="AC235">
            <v>42460.208333333299</v>
          </cell>
          <cell r="AD235">
            <v>42500.437904594903</v>
          </cell>
          <cell r="AE235" t="str">
            <v>Durante el mes de marzo no se presentaron iniciaciones en el Programa de Vivienda Gratuita Segunda Fase</v>
          </cell>
          <cell r="AF235">
            <v>42460.208333333299</v>
          </cell>
          <cell r="AG235">
            <v>42500.437904432903</v>
          </cell>
          <cell r="AH235" t="str">
            <v>Alejandro Quintero Romero</v>
          </cell>
          <cell r="AI235" t="str">
            <v>alquintero@minvivienda.gov.co</v>
          </cell>
          <cell r="AJ235">
            <v>30</v>
          </cell>
          <cell r="AK235">
            <v>42490.208333333299</v>
          </cell>
          <cell r="AL235">
            <v>-13</v>
          </cell>
        </row>
        <row r="236">
          <cell r="A236">
            <v>5125</v>
          </cell>
          <cell r="B236" t="str">
            <v>Todos por un Nuevo País</v>
          </cell>
          <cell r="C236" t="str">
            <v>Movilidad social</v>
          </cell>
          <cell r="D236" t="str">
            <v>Garantizar los mínimos vitales y avanzar en el fortalecimiento de las capacidades de la población en pobreza extrema para su efectiva inclusión social y productiva (Sistema de Promoción Social).</v>
          </cell>
          <cell r="E236" t="str">
            <v>Vivienda</v>
          </cell>
          <cell r="F236" t="str">
            <v>MinVivienda</v>
          </cell>
          <cell r="G236" t="str">
            <v>Planificación, fortalecimiento e incentivos a las soluciones de vivienda</v>
          </cell>
          <cell r="H236">
            <v>5125</v>
          </cell>
          <cell r="I236" t="str">
            <v>Viviendas de interés prioritario iniciadas en el Programa de Vivienda - VIPA</v>
          </cell>
          <cell r="J236" t="str">
            <v>Producto</v>
          </cell>
          <cell r="K236" t="str">
            <v>Sectorial</v>
          </cell>
          <cell r="L236" t="str">
            <v>SI</v>
          </cell>
          <cell r="M236" t="str">
            <v>NO</v>
          </cell>
          <cell r="N236" t="str">
            <v>NO</v>
          </cell>
          <cell r="O236" t="str">
            <v>SI</v>
          </cell>
          <cell r="P236" t="str">
            <v>Viviendas</v>
          </cell>
          <cell r="Q236" t="str">
            <v>Mensual</v>
          </cell>
          <cell r="R236" t="str">
            <v>Acumulado</v>
          </cell>
          <cell r="S236">
            <v>31371</v>
          </cell>
          <cell r="T236">
            <v>25000</v>
          </cell>
          <cell r="U236">
            <v>25000</v>
          </cell>
          <cell r="V236">
            <v>0</v>
          </cell>
          <cell r="W236">
            <v>0</v>
          </cell>
          <cell r="X236">
            <v>50000</v>
          </cell>
          <cell r="Y236">
            <v>0</v>
          </cell>
          <cell r="Z236">
            <v>0</v>
          </cell>
          <cell r="AA236">
            <v>22124</v>
          </cell>
          <cell r="AB236">
            <v>44.247999999999998</v>
          </cell>
          <cell r="AC236">
            <v>42490.208333333299</v>
          </cell>
          <cell r="AD236">
            <v>42500.510016469903</v>
          </cell>
          <cell r="AE236" t="str">
            <v xml:space="preserve">Para el mes de abril no se cuenta aún con información de iniciadas en el programa VIPA. </v>
          </cell>
          <cell r="AF236">
            <v>42490.208333333299</v>
          </cell>
          <cell r="AG236">
            <v>42500.5100163194</v>
          </cell>
          <cell r="AH236" t="str">
            <v>Alejandro Quintero Romero</v>
          </cell>
          <cell r="AI236" t="str">
            <v>alquintero@minvivienda.gov.co</v>
          </cell>
          <cell r="AJ236">
            <v>30</v>
          </cell>
          <cell r="AK236">
            <v>42520.208333333299</v>
          </cell>
          <cell r="AL236">
            <v>-43</v>
          </cell>
        </row>
        <row r="237">
          <cell r="A237">
            <v>5126</v>
          </cell>
          <cell r="B237" t="str">
            <v>Todos por un Nuevo País</v>
          </cell>
          <cell r="C237" t="str">
            <v>Movilidad social</v>
          </cell>
          <cell r="D237" t="str">
            <v>Garantizar los mínimos vitales y avanzar en el fortalecimiento de las capacidades de la población en pobreza extrema para su efectiva inclusión social y productiva (Sistema de Promoción Social).</v>
          </cell>
          <cell r="E237" t="str">
            <v>Vivienda</v>
          </cell>
          <cell r="F237" t="str">
            <v>MinVivienda</v>
          </cell>
          <cell r="G237" t="str">
            <v>Planificación, fortalecimiento e incentivos a las soluciones de vivienda</v>
          </cell>
          <cell r="H237">
            <v>5126</v>
          </cell>
          <cell r="I237" t="str">
            <v>Viviendas de interés social iniciadas en el Programa de promoción y acceso a vivienda de interés social - "Mi Casa Ya"</v>
          </cell>
          <cell r="J237" t="str">
            <v>Producto</v>
          </cell>
          <cell r="K237" t="str">
            <v>Sectorial</v>
          </cell>
          <cell r="L237" t="str">
            <v>SI</v>
          </cell>
          <cell r="M237" t="str">
            <v>NO</v>
          </cell>
          <cell r="N237" t="str">
            <v>NO</v>
          </cell>
          <cell r="O237" t="str">
            <v>SI</v>
          </cell>
          <cell r="P237" t="str">
            <v>Viviendas</v>
          </cell>
          <cell r="Q237" t="str">
            <v>Mensual</v>
          </cell>
          <cell r="R237" t="str">
            <v>Acumulado</v>
          </cell>
          <cell r="S237">
            <v>0</v>
          </cell>
          <cell r="T237">
            <v>7500</v>
          </cell>
          <cell r="U237">
            <v>30500</v>
          </cell>
          <cell r="V237">
            <v>57000</v>
          </cell>
          <cell r="W237">
            <v>5000</v>
          </cell>
          <cell r="X237">
            <v>100000</v>
          </cell>
          <cell r="Y237">
            <v>9700</v>
          </cell>
          <cell r="Z237">
            <v>31.803000000000001</v>
          </cell>
          <cell r="AA237">
            <v>22830</v>
          </cell>
          <cell r="AB237">
            <v>22.83</v>
          </cell>
          <cell r="AC237">
            <v>42490.208333333299</v>
          </cell>
          <cell r="AD237">
            <v>42500.426538969899</v>
          </cell>
          <cell r="AE237" t="str">
            <v xml:space="preserve">En el mes de Abril se habilitaron 3.053 hogares en el Programa Mi Casa Ya, para un acumulado de 9.700 habilitados durante el año 2016 en todo el país. </v>
          </cell>
          <cell r="AF237">
            <v>42490.208333333299</v>
          </cell>
          <cell r="AG237">
            <v>42500.426538854197</v>
          </cell>
          <cell r="AH237" t="str">
            <v>Alejandro Quintero Romero</v>
          </cell>
          <cell r="AI237" t="str">
            <v>alquintero@minvivienda.gov.co</v>
          </cell>
          <cell r="AJ237">
            <v>30</v>
          </cell>
          <cell r="AK237">
            <v>42520.208333333299</v>
          </cell>
          <cell r="AL237">
            <v>-43</v>
          </cell>
        </row>
        <row r="238">
          <cell r="A238">
            <v>5127</v>
          </cell>
          <cell r="B238" t="str">
            <v>Todos por un Nuevo País</v>
          </cell>
          <cell r="C238" t="str">
            <v>Movilidad social</v>
          </cell>
          <cell r="D238" t="str">
            <v>Garantizar los mínimos vitales y avanzar en el fortalecimiento de las capacidades de la población en pobreza extrema para su efectiva inclusión social y productiva (Sistema de Promoción Social).</v>
          </cell>
          <cell r="E238" t="str">
            <v>Vivienda</v>
          </cell>
          <cell r="F238" t="str">
            <v>MinVivienda</v>
          </cell>
          <cell r="G238" t="str">
            <v>Planificación, fortalecimiento e incentivos a las soluciones de vivienda</v>
          </cell>
          <cell r="H238">
            <v>5127</v>
          </cell>
          <cell r="I238" t="str">
            <v>Viviendas de interés prioritario y  social iniciadas en el Programa de Cobertura Condicionada para Créditos de Vivienda Segunda Generación - "Frech"</v>
          </cell>
          <cell r="J238" t="str">
            <v>Producto</v>
          </cell>
          <cell r="K238" t="str">
            <v>Sectorial</v>
          </cell>
          <cell r="L238" t="str">
            <v>SI</v>
          </cell>
          <cell r="M238" t="str">
            <v>NO</v>
          </cell>
          <cell r="N238" t="str">
            <v>NO</v>
          </cell>
          <cell r="O238" t="str">
            <v>SI</v>
          </cell>
          <cell r="P238" t="str">
            <v>Viviendas</v>
          </cell>
          <cell r="Q238" t="str">
            <v>Mensual</v>
          </cell>
          <cell r="R238" t="str">
            <v>Acumulado</v>
          </cell>
          <cell r="S238">
            <v>0</v>
          </cell>
          <cell r="T238">
            <v>29500</v>
          </cell>
          <cell r="U238">
            <v>25000</v>
          </cell>
          <cell r="V238">
            <v>24500</v>
          </cell>
          <cell r="W238">
            <v>21000</v>
          </cell>
          <cell r="X238">
            <v>100000</v>
          </cell>
          <cell r="Y238">
            <v>8449</v>
          </cell>
          <cell r="Z238">
            <v>33.799999999999997</v>
          </cell>
          <cell r="AA238">
            <v>38530</v>
          </cell>
          <cell r="AB238">
            <v>38.53</v>
          </cell>
          <cell r="AC238">
            <v>42490.208333333299</v>
          </cell>
          <cell r="AD238">
            <v>42495.604248842603</v>
          </cell>
          <cell r="AE238" t="str">
            <v>Para el mes de abril se tiene un acumulado de 8.449 viviendas iniciadas en el marco del Programa de Cobertura Condicionada para Créditos de Vivienda Segunda Generación - "Frech", distribuidas así: 1.642 Viviendas de Interés Prioritario y 6.807 Viviendas d</v>
          </cell>
          <cell r="AF238">
            <v>42490.208333333299</v>
          </cell>
          <cell r="AG238">
            <v>42495.6042486921</v>
          </cell>
          <cell r="AH238" t="str">
            <v>Carlos Ariel Cortés Mateus</v>
          </cell>
          <cell r="AI238" t="str">
            <v>ccortes@minvivienda.gov.co</v>
          </cell>
          <cell r="AJ238">
            <v>30</v>
          </cell>
          <cell r="AK238">
            <v>42520.208333333299</v>
          </cell>
          <cell r="AL238">
            <v>-43</v>
          </cell>
        </row>
        <row r="239">
          <cell r="A239">
            <v>5128</v>
          </cell>
          <cell r="B239" t="str">
            <v>Todos por un Nuevo País</v>
          </cell>
          <cell r="C239" t="str">
            <v>Movilidad social</v>
          </cell>
          <cell r="D239" t="str">
            <v>Garantizar los mínimos vitales y avanzar en el fortalecimiento de las capacidades de la población en pobreza extrema para su efectiva inclusión social y productiva (Sistema de Promoción Social).</v>
          </cell>
          <cell r="E239" t="str">
            <v>Vivienda</v>
          </cell>
          <cell r="F239" t="str">
            <v>MinVivienda</v>
          </cell>
          <cell r="G239" t="str">
            <v>Planificación, fortalecimiento e incentivos a las soluciones de vivienda</v>
          </cell>
          <cell r="H239">
            <v>5128</v>
          </cell>
          <cell r="I239" t="str">
            <v>Vivienda VIS urbanas públicas y privadas Iniciadas</v>
          </cell>
          <cell r="J239" t="str">
            <v>Producto</v>
          </cell>
          <cell r="K239" t="str">
            <v>Sectorial</v>
          </cell>
          <cell r="L239" t="str">
            <v>SI</v>
          </cell>
          <cell r="M239" t="str">
            <v>NO</v>
          </cell>
          <cell r="N239" t="str">
            <v>NO</v>
          </cell>
          <cell r="O239" t="str">
            <v>SI</v>
          </cell>
          <cell r="P239" t="str">
            <v>Viviendas</v>
          </cell>
          <cell r="Q239" t="str">
            <v>Trimestral</v>
          </cell>
          <cell r="R239" t="str">
            <v>Acumulado</v>
          </cell>
          <cell r="S239">
            <v>485529</v>
          </cell>
          <cell r="T239">
            <v>62207.199999999997</v>
          </cell>
          <cell r="U239">
            <v>86295.869000000006</v>
          </cell>
          <cell r="V239">
            <v>137517.26699999999</v>
          </cell>
          <cell r="W239">
            <v>113979.66499999999</v>
          </cell>
          <cell r="X239">
            <v>400000</v>
          </cell>
          <cell r="Y239">
            <v>0</v>
          </cell>
          <cell r="Z239">
            <v>0</v>
          </cell>
          <cell r="AA239">
            <v>0</v>
          </cell>
          <cell r="AB239">
            <v>0</v>
          </cell>
          <cell r="AC239">
            <v>0</v>
          </cell>
          <cell r="AD239">
            <v>0</v>
          </cell>
          <cell r="AE239">
            <v>0</v>
          </cell>
          <cell r="AF239">
            <v>0</v>
          </cell>
          <cell r="AG239">
            <v>0</v>
          </cell>
          <cell r="AH239" t="str">
            <v>Diana Margarita Barrera Cruz</v>
          </cell>
          <cell r="AI239" t="str">
            <v>dbarrera@minvivienda.gov.co</v>
          </cell>
          <cell r="AJ239">
            <v>90</v>
          </cell>
          <cell r="AK239">
            <v>0</v>
          </cell>
          <cell r="AL239">
            <v>0</v>
          </cell>
        </row>
        <row r="240">
          <cell r="A240">
            <v>4347</v>
          </cell>
          <cell r="B240" t="str">
            <v>Todos por un Nuevo País</v>
          </cell>
          <cell r="C240" t="str">
            <v>Movilidad social</v>
          </cell>
          <cell r="D240" t="str">
            <v>Garantizar los mínimos vitales y avanzar en el fortalecimiento de las capacidades de la población en pobreza extrema para su efectiva inclusión social y productiva (Sistema de Promoción Social).</v>
          </cell>
          <cell r="E240" t="str">
            <v>Vivienda</v>
          </cell>
          <cell r="F240" t="str">
            <v>MinVivienda</v>
          </cell>
          <cell r="G240" t="str">
            <v>Mejoramiento del sistema habitacional</v>
          </cell>
          <cell r="H240">
            <v>4347</v>
          </cell>
          <cell r="I240" t="str">
            <v>Porcentaje de hogares urbanos en condiciones de déficit de vivienda cualitativo</v>
          </cell>
          <cell r="J240" t="str">
            <v>Resultado</v>
          </cell>
          <cell r="K240" t="str">
            <v>Sectorial</v>
          </cell>
          <cell r="L240" t="str">
            <v>SI</v>
          </cell>
          <cell r="M240" t="str">
            <v>NO</v>
          </cell>
          <cell r="N240" t="str">
            <v>NO</v>
          </cell>
          <cell r="O240" t="str">
            <v>SI</v>
          </cell>
          <cell r="P240" t="str">
            <v>Porcentaje</v>
          </cell>
          <cell r="Q240" t="str">
            <v>Anual</v>
          </cell>
          <cell r="R240" t="str">
            <v>Reducción</v>
          </cell>
          <cell r="S240">
            <v>11.3</v>
          </cell>
          <cell r="T240">
            <v>11.1</v>
          </cell>
          <cell r="U240">
            <v>10.8</v>
          </cell>
          <cell r="V240">
            <v>10.5</v>
          </cell>
          <cell r="W240">
            <v>10.199999999999999</v>
          </cell>
          <cell r="X240">
            <v>10.199999999999999</v>
          </cell>
          <cell r="Y240">
            <v>0</v>
          </cell>
          <cell r="Z240">
            <v>0</v>
          </cell>
          <cell r="AA240">
            <v>0</v>
          </cell>
          <cell r="AB240">
            <v>0</v>
          </cell>
          <cell r="AC240">
            <v>0</v>
          </cell>
          <cell r="AD240">
            <v>0</v>
          </cell>
          <cell r="AE240" t="str">
            <v>Con el fin de disminuir el déficit de vivienda urbana, y apoyar diversos segmentos de la población, con ingresos y capacidades de ahorro distintas, se han creado diferentes programas en la política de vivienda urbana como son Mi Casa Ya Ahorradores, Mi Ca</v>
          </cell>
          <cell r="AF240">
            <v>42400.208333333299</v>
          </cell>
          <cell r="AG240">
            <v>42500.426017326397</v>
          </cell>
          <cell r="AH240" t="str">
            <v>Diana Margarita Barrera Cruz</v>
          </cell>
          <cell r="AI240" t="str">
            <v>dbarrera@minvivienda.gov.co</v>
          </cell>
          <cell r="AJ240">
            <v>120</v>
          </cell>
          <cell r="AK240">
            <v>0</v>
          </cell>
          <cell r="AL240">
            <v>0</v>
          </cell>
        </row>
        <row r="241">
          <cell r="A241">
            <v>4806</v>
          </cell>
          <cell r="B241" t="str">
            <v>Todos por un Nuevo País</v>
          </cell>
          <cell r="C241" t="str">
            <v>Movilidad social</v>
          </cell>
          <cell r="D241" t="str">
            <v>Mejorar las condiciones de salud de la población colombiana y propiciar el goce efectivo del derecho a la salud, en condiciones de calidad, eficiencia, equidad y sostenibilidad</v>
          </cell>
          <cell r="E241" t="str">
            <v>Salud y Protección</v>
          </cell>
          <cell r="F241" t="str">
            <v>Ministerio de Salud</v>
          </cell>
          <cell r="G241" t="str">
            <v>Calidad, acceso a los servicios de salud y fortalecimiento de la red de emergencias.</v>
          </cell>
          <cell r="H241">
            <v>4806</v>
          </cell>
          <cell r="I241" t="str">
            <v>Porcentaje de la población que asiste al menos una vez al año a consulta médica u odontológica por prevención</v>
          </cell>
          <cell r="J241" t="str">
            <v>Resultado</v>
          </cell>
          <cell r="K241" t="str">
            <v>Sectorial</v>
          </cell>
          <cell r="L241" t="str">
            <v>SI</v>
          </cell>
          <cell r="M241" t="str">
            <v>NO</v>
          </cell>
          <cell r="N241" t="str">
            <v>NO</v>
          </cell>
          <cell r="O241" t="str">
            <v>SI</v>
          </cell>
          <cell r="P241" t="str">
            <v>porcentaje</v>
          </cell>
          <cell r="Q241" t="str">
            <v>Anual</v>
          </cell>
          <cell r="R241" t="str">
            <v>Capacidad</v>
          </cell>
          <cell r="S241">
            <v>68.400000000000006</v>
          </cell>
          <cell r="T241">
            <v>70.099999999999994</v>
          </cell>
          <cell r="U241">
            <v>71.7</v>
          </cell>
          <cell r="V241">
            <v>73.400000000000006</v>
          </cell>
          <cell r="W241">
            <v>75</v>
          </cell>
          <cell r="X241">
            <v>75</v>
          </cell>
          <cell r="Y241">
            <v>0</v>
          </cell>
          <cell r="Z241">
            <v>0</v>
          </cell>
          <cell r="AA241">
            <v>0</v>
          </cell>
          <cell r="AB241">
            <v>0</v>
          </cell>
          <cell r="AC241">
            <v>0</v>
          </cell>
          <cell r="AD241">
            <v>0</v>
          </cell>
          <cell r="AE241" t="str">
            <v>Construcción de rutas específicas dentro del grupo de riesgo de alteraciones de la salud bucal: caries, enfermedad periodontal, fluorosis.Asistencia técnica a ET - EPS para la realización de la Jornada de la Estrategia Soy Generación más Sonriente en últi</v>
          </cell>
          <cell r="AF241">
            <v>42490.208333333299</v>
          </cell>
          <cell r="AG241">
            <v>42500.464860729197</v>
          </cell>
          <cell r="AH241" t="str">
            <v>Fernando  Ramírez Campos</v>
          </cell>
          <cell r="AI241" t="str">
            <v>framirez@minsalud.gov.co</v>
          </cell>
          <cell r="AJ241">
            <v>180</v>
          </cell>
          <cell r="AK241">
            <v>0</v>
          </cell>
          <cell r="AL241">
            <v>0</v>
          </cell>
        </row>
        <row r="242">
          <cell r="A242">
            <v>4807</v>
          </cell>
          <cell r="B242" t="str">
            <v>Todos por un Nuevo País</v>
          </cell>
          <cell r="C242" t="str">
            <v>Movilidad social</v>
          </cell>
          <cell r="D242" t="str">
            <v>Mejorar las condiciones de salud de la población colombiana y propiciar el goce efectivo del derecho a la salud, en condiciones de calidad, eficiencia, equidad y sostenibilidad</v>
          </cell>
          <cell r="E242" t="str">
            <v>Salud y Protección</v>
          </cell>
          <cell r="F242" t="str">
            <v>Ministerio de Salud</v>
          </cell>
          <cell r="G242" t="str">
            <v>Calidad, acceso a los servicios de salud y fortalecimiento de la red de emergencias.</v>
          </cell>
          <cell r="H242">
            <v>4807</v>
          </cell>
          <cell r="I242" t="str">
            <v>Porcentaje de nuevos casos de cáncer de mama en estadios tempranos (I-IIA)</v>
          </cell>
          <cell r="J242" t="str">
            <v>Resultado</v>
          </cell>
          <cell r="K242" t="str">
            <v>Sectorial</v>
          </cell>
          <cell r="L242" t="str">
            <v>SI</v>
          </cell>
          <cell r="M242" t="str">
            <v>SI</v>
          </cell>
          <cell r="N242" t="str">
            <v>NO</v>
          </cell>
          <cell r="O242" t="str">
            <v>SI</v>
          </cell>
          <cell r="P242" t="str">
            <v>porcentaje</v>
          </cell>
          <cell r="Q242" t="str">
            <v>Anual</v>
          </cell>
          <cell r="R242" t="str">
            <v>Capacidad</v>
          </cell>
          <cell r="S242">
            <v>40</v>
          </cell>
          <cell r="T242">
            <v>47</v>
          </cell>
          <cell r="U242">
            <v>48</v>
          </cell>
          <cell r="V242">
            <v>49</v>
          </cell>
          <cell r="W242">
            <v>50</v>
          </cell>
          <cell r="X242">
            <v>50</v>
          </cell>
          <cell r="Y242">
            <v>0</v>
          </cell>
          <cell r="Z242">
            <v>0</v>
          </cell>
          <cell r="AA242">
            <v>0</v>
          </cell>
          <cell r="AB242">
            <v>0</v>
          </cell>
          <cell r="AC242">
            <v>0</v>
          </cell>
          <cell r="AD242">
            <v>0</v>
          </cell>
          <cell r="AE242" t="str">
            <v>Inicio contrato de la línea de cáncer para el desarrollo de herramientas técnicas para la gestión del riesgo en los cánceres priorizados, incluyendo cáncer de mama. Con ello se adelantó la aprobación del plan de trabajo, así como el desarrollo de mesas té</v>
          </cell>
          <cell r="AF242">
            <v>42490.208333333299</v>
          </cell>
          <cell r="AG242">
            <v>42500.466637963</v>
          </cell>
          <cell r="AH242" t="str">
            <v>Fernando  Ramírez Campos</v>
          </cell>
          <cell r="AI242" t="str">
            <v>framirez@minsalud.gov.co</v>
          </cell>
          <cell r="AJ242">
            <v>455</v>
          </cell>
          <cell r="AK242">
            <v>0</v>
          </cell>
          <cell r="AL242">
            <v>0</v>
          </cell>
        </row>
        <row r="243">
          <cell r="A243">
            <v>4808</v>
          </cell>
          <cell r="B243" t="str">
            <v>Todos por un Nuevo País</v>
          </cell>
          <cell r="C243" t="str">
            <v>Movilidad social</v>
          </cell>
          <cell r="D243" t="str">
            <v>Mejorar las condiciones de salud de la población colombiana y propiciar el goce efectivo del derecho a la salud, en condiciones de calidad, eficiencia, equidad y sostenibilidad</v>
          </cell>
          <cell r="E243" t="str">
            <v>Salud y Protección</v>
          </cell>
          <cell r="F243" t="str">
            <v>Ministerio de Salud</v>
          </cell>
          <cell r="G243" t="str">
            <v>Calidad, acceso a los servicios de salud y fortalecimiento de la red de emergencias.</v>
          </cell>
          <cell r="H243">
            <v>4808</v>
          </cell>
          <cell r="I243" t="str">
            <v>Oportunidad en la detección de cáncer de cuello uterino in situ</v>
          </cell>
          <cell r="J243" t="str">
            <v>Resultado</v>
          </cell>
          <cell r="K243" t="str">
            <v>Sectorial</v>
          </cell>
          <cell r="L243" t="str">
            <v>SI</v>
          </cell>
          <cell r="M243" t="str">
            <v>SI</v>
          </cell>
          <cell r="N243" t="str">
            <v>NO</v>
          </cell>
          <cell r="O243" t="str">
            <v>SI</v>
          </cell>
          <cell r="P243" t="str">
            <v>porcentaje</v>
          </cell>
          <cell r="Q243" t="str">
            <v>Anual</v>
          </cell>
          <cell r="R243" t="str">
            <v>Capacidad</v>
          </cell>
          <cell r="S243">
            <v>66.8</v>
          </cell>
          <cell r="T243">
            <v>69</v>
          </cell>
          <cell r="U243">
            <v>71</v>
          </cell>
          <cell r="V243">
            <v>72</v>
          </cell>
          <cell r="W243">
            <v>72</v>
          </cell>
          <cell r="X243">
            <v>72</v>
          </cell>
          <cell r="Y243">
            <v>0</v>
          </cell>
          <cell r="Z243">
            <v>0</v>
          </cell>
          <cell r="AA243">
            <v>0</v>
          </cell>
          <cell r="AB243">
            <v>0</v>
          </cell>
          <cell r="AC243">
            <v>0</v>
          </cell>
          <cell r="AD243">
            <v>0</v>
          </cell>
          <cell r="AE243" t="str">
            <v>Inicio a contrato de la línea de cáncer para el desarrollo de herramientas técnicas para la gestión del riesgo en los cánceres priorizados, incluyendo cáncer de cuello uterino. Con ello se adelantó la aprobación del plan de trabajo, así como el desarrollo</v>
          </cell>
          <cell r="AF243">
            <v>42490.208333333299</v>
          </cell>
          <cell r="AG243">
            <v>42500.467485497698</v>
          </cell>
          <cell r="AH243" t="str">
            <v>Fernando  Ramírez Campos</v>
          </cell>
          <cell r="AI243" t="str">
            <v>framirez@minsalud.gov.co</v>
          </cell>
          <cell r="AJ243">
            <v>365</v>
          </cell>
          <cell r="AK243">
            <v>0</v>
          </cell>
          <cell r="AL243">
            <v>0</v>
          </cell>
        </row>
        <row r="244">
          <cell r="A244">
            <v>4815</v>
          </cell>
          <cell r="B244" t="str">
            <v>Todos por un Nuevo País</v>
          </cell>
          <cell r="C244" t="str">
            <v>Movilidad social</v>
          </cell>
          <cell r="D244" t="str">
            <v>Mejorar las condiciones de salud de la población colombiana y propiciar el goce efectivo del derecho a la salud, en condiciones de calidad, eficiencia, equidad y sostenibilidad</v>
          </cell>
          <cell r="E244" t="str">
            <v>Salud y Protección</v>
          </cell>
          <cell r="F244" t="str">
            <v>Ministerio de Salud</v>
          </cell>
          <cell r="G244" t="str">
            <v>Calidad, acceso a los servicios de salud y fortalecimiento de la red de emergencias.</v>
          </cell>
          <cell r="H244">
            <v>4815</v>
          </cell>
          <cell r="I244" t="str">
            <v>Razón de mortalidad materna a 42 días en el área rural dispersa</v>
          </cell>
          <cell r="J244" t="str">
            <v>Gestión</v>
          </cell>
          <cell r="K244" t="str">
            <v>Sectorial</v>
          </cell>
          <cell r="L244" t="str">
            <v>SI</v>
          </cell>
          <cell r="M244" t="str">
            <v>NO</v>
          </cell>
          <cell r="N244" t="str">
            <v>NO</v>
          </cell>
          <cell r="O244" t="str">
            <v>SI</v>
          </cell>
          <cell r="P244" t="str">
            <v>razon (por cada 100.000)</v>
          </cell>
          <cell r="Q244" t="str">
            <v>Anual</v>
          </cell>
          <cell r="R244" t="str">
            <v>Reducción</v>
          </cell>
          <cell r="S244">
            <v>105.02</v>
          </cell>
          <cell r="T244">
            <v>92.6</v>
          </cell>
          <cell r="U244">
            <v>88.37</v>
          </cell>
          <cell r="V244">
            <v>84.16</v>
          </cell>
          <cell r="W244">
            <v>80</v>
          </cell>
          <cell r="X244">
            <v>80</v>
          </cell>
          <cell r="Y244">
            <v>0</v>
          </cell>
          <cell r="Z244">
            <v>0</v>
          </cell>
          <cell r="AA244">
            <v>0</v>
          </cell>
          <cell r="AB244">
            <v>0</v>
          </cell>
          <cell r="AC244">
            <v>0</v>
          </cell>
          <cell r="AD244">
            <v>0</v>
          </cell>
          <cell r="AE244" t="str">
            <v>Se avanza en la programación de talleres de entrenamiento bajo escenarios de simulación en prácticas clave que salvan vidas. En las ciudades de Medellín, Cartagena y Popayan, así mismo progaramción de 25 talleres en onglomerados de mortalidad materna a lo</v>
          </cell>
          <cell r="AF244">
            <v>42490.208333333299</v>
          </cell>
          <cell r="AG244">
            <v>42501.5964362616</v>
          </cell>
          <cell r="AH244" t="str">
            <v>Ricardo Luque</v>
          </cell>
          <cell r="AI244" t="str">
            <v>rluque@minsalud.gov.co</v>
          </cell>
          <cell r="AJ244">
            <v>540</v>
          </cell>
          <cell r="AK244">
            <v>0</v>
          </cell>
          <cell r="AL244">
            <v>0</v>
          </cell>
        </row>
        <row r="245">
          <cell r="A245">
            <v>4817</v>
          </cell>
          <cell r="B245" t="str">
            <v>Todos por un Nuevo País</v>
          </cell>
          <cell r="C245" t="str">
            <v>Movilidad social</v>
          </cell>
          <cell r="D245" t="str">
            <v>Mejorar las condiciones de salud de la población colombiana y propiciar el goce efectivo del derecho a la salud, en condiciones de calidad, eficiencia, equidad y sostenibilidad</v>
          </cell>
          <cell r="E245" t="str">
            <v>Salud y Protección</v>
          </cell>
          <cell r="F245" t="str">
            <v>Ministerio de Salud</v>
          </cell>
          <cell r="G245" t="str">
            <v>Calidad, acceso a los servicios de salud y fortalecimiento de la red de emergencias.</v>
          </cell>
          <cell r="H245">
            <v>4817</v>
          </cell>
          <cell r="I245" t="str">
            <v>Porcentaje de personas que consideran que la calidad de la prestación del servicio de salud (medicina general, medicina especializada, odontología, etc.) fue “buena” o “muy buena”</v>
          </cell>
          <cell r="J245" t="str">
            <v>Resultado</v>
          </cell>
          <cell r="K245" t="str">
            <v>Sectorial</v>
          </cell>
          <cell r="L245" t="str">
            <v>SI</v>
          </cell>
          <cell r="M245" t="str">
            <v>NO</v>
          </cell>
          <cell r="N245" t="str">
            <v>NO</v>
          </cell>
          <cell r="O245" t="str">
            <v>SI</v>
          </cell>
          <cell r="P245" t="str">
            <v>porcentaje</v>
          </cell>
          <cell r="Q245" t="str">
            <v>Anual</v>
          </cell>
          <cell r="R245" t="str">
            <v>Capacidad</v>
          </cell>
          <cell r="S245">
            <v>85.5</v>
          </cell>
          <cell r="T245">
            <v>89.7</v>
          </cell>
          <cell r="U245">
            <v>90.5</v>
          </cell>
          <cell r="V245">
            <v>91.2</v>
          </cell>
          <cell r="W245">
            <v>92</v>
          </cell>
          <cell r="X245">
            <v>92</v>
          </cell>
          <cell r="Y245">
            <v>0</v>
          </cell>
          <cell r="Z245">
            <v>0</v>
          </cell>
          <cell r="AA245">
            <v>0</v>
          </cell>
          <cell r="AB245">
            <v>0</v>
          </cell>
          <cell r="AC245">
            <v>0</v>
          </cell>
          <cell r="AD245">
            <v>0</v>
          </cell>
          <cell r="AE245" t="str">
            <v>Taller para implementación del plan, área demostrativa: ruta atención niños con Leucemia en la Corporación Universitaria Von Humboldt. Reunión nodo de Humanización de Bogotá- Cund. Validación de indicadores, para los hitos de las rutas de atención en armo</v>
          </cell>
          <cell r="AF245">
            <v>42400.208333333299</v>
          </cell>
          <cell r="AG245">
            <v>42501.629463078702</v>
          </cell>
          <cell r="AH245" t="str">
            <v>German  Escobar</v>
          </cell>
          <cell r="AI245" t="str">
            <v>gescobar@minsalud.gov.co</v>
          </cell>
          <cell r="AJ245">
            <v>180</v>
          </cell>
          <cell r="AK245">
            <v>0</v>
          </cell>
          <cell r="AL245">
            <v>0</v>
          </cell>
        </row>
        <row r="246">
          <cell r="A246">
            <v>4818</v>
          </cell>
          <cell r="B246" t="str">
            <v>Todos por un Nuevo País</v>
          </cell>
          <cell r="C246" t="str">
            <v>Movilidad social</v>
          </cell>
          <cell r="D246" t="str">
            <v>Mejorar las condiciones de salud de la población colombiana y propiciar el goce efectivo del derecho a la salud, en condiciones de calidad, eficiencia, equidad y sostenibilidad</v>
          </cell>
          <cell r="E246" t="str">
            <v>Salud y Protección</v>
          </cell>
          <cell r="F246" t="str">
            <v>Ministerio de Salud</v>
          </cell>
          <cell r="G246" t="str">
            <v>Calidad, acceso a los servicios de salud y fortalecimiento de la red de emergencias.</v>
          </cell>
          <cell r="H246">
            <v>4818</v>
          </cell>
          <cell r="I246" t="str">
            <v>Percepción de confianza en las EPS</v>
          </cell>
          <cell r="J246" t="str">
            <v>Resultado</v>
          </cell>
          <cell r="K246" t="str">
            <v>Sectorial</v>
          </cell>
          <cell r="L246" t="str">
            <v>SI</v>
          </cell>
          <cell r="M246" t="str">
            <v>NO</v>
          </cell>
          <cell r="N246" t="str">
            <v>NO</v>
          </cell>
          <cell r="O246" t="str">
            <v>SI</v>
          </cell>
          <cell r="P246" t="str">
            <v>porcentaje</v>
          </cell>
          <cell r="Q246" t="str">
            <v>Anual</v>
          </cell>
          <cell r="R246" t="str">
            <v>Capacidad</v>
          </cell>
          <cell r="S246">
            <v>89</v>
          </cell>
          <cell r="T246">
            <v>89.7</v>
          </cell>
          <cell r="U246">
            <v>90.5</v>
          </cell>
          <cell r="V246">
            <v>91.2</v>
          </cell>
          <cell r="W246">
            <v>92</v>
          </cell>
          <cell r="X246">
            <v>92</v>
          </cell>
          <cell r="Y246">
            <v>0</v>
          </cell>
          <cell r="Z246">
            <v>0</v>
          </cell>
          <cell r="AA246">
            <v>0</v>
          </cell>
          <cell r="AB246">
            <v>0</v>
          </cell>
          <cell r="AC246">
            <v>0</v>
          </cell>
          <cell r="AD246">
            <v>0</v>
          </cell>
          <cell r="AE246" t="str">
            <v>Se da inicio a la elaboración de los estudios previos para el proceso contractual de la Encuesta de percepción de los usuarios de las EPS 2016. Se revisan los resultados arrojados por la Encuesta de 2015. Se realiza plan de divulgacion y socialización a a</v>
          </cell>
          <cell r="AF246">
            <v>42400.208333333299</v>
          </cell>
          <cell r="AG246">
            <v>42501.630852199101</v>
          </cell>
          <cell r="AH246" t="str">
            <v>German  Escobar</v>
          </cell>
          <cell r="AI246" t="str">
            <v>gescobar@minsalud.gov.co</v>
          </cell>
          <cell r="AJ246">
            <v>90</v>
          </cell>
          <cell r="AK246">
            <v>0</v>
          </cell>
          <cell r="AL246">
            <v>0</v>
          </cell>
        </row>
        <row r="247">
          <cell r="A247">
            <v>4793</v>
          </cell>
          <cell r="B247" t="str">
            <v>Todos por un Nuevo País</v>
          </cell>
          <cell r="C247" t="str">
            <v>Movilidad social</v>
          </cell>
          <cell r="D247" t="str">
            <v>Mejorar las condiciones de salud de la población colombiana y propiciar el goce efectivo del derecho a la salud, en condiciones de calidad, eficiencia, equidad y sostenibilidad</v>
          </cell>
          <cell r="E247" t="str">
            <v>Salud y Protección</v>
          </cell>
          <cell r="F247" t="str">
            <v>Ministerio de Salud</v>
          </cell>
          <cell r="G247" t="str">
            <v>Calidad, acceso a los servicios de salud y fortalecimiento de la red de emergencias.</v>
          </cell>
          <cell r="H247">
            <v>4793</v>
          </cell>
          <cell r="I247" t="str">
            <v>Porcentaje de puntos de atención en IPS públicas con servicios de telemedicina en zonas apartadas o con problemas de oferta</v>
          </cell>
          <cell r="J247" t="str">
            <v>Producto</v>
          </cell>
          <cell r="K247" t="str">
            <v>Sectorial</v>
          </cell>
          <cell r="L247" t="str">
            <v>SI</v>
          </cell>
          <cell r="M247" t="str">
            <v>NO</v>
          </cell>
          <cell r="N247" t="str">
            <v>NO</v>
          </cell>
          <cell r="O247" t="str">
            <v>SI</v>
          </cell>
          <cell r="P247" t="str">
            <v xml:space="preserve">porcentaje </v>
          </cell>
          <cell r="Q247" t="str">
            <v>Anual</v>
          </cell>
          <cell r="R247" t="str">
            <v>Capacidad</v>
          </cell>
          <cell r="S247">
            <v>34.479999999999997</v>
          </cell>
          <cell r="T247">
            <v>39.700000000000003</v>
          </cell>
          <cell r="U247">
            <v>41.4</v>
          </cell>
          <cell r="V247">
            <v>42.2</v>
          </cell>
          <cell r="W247">
            <v>43.1</v>
          </cell>
          <cell r="X247">
            <v>43.1</v>
          </cell>
          <cell r="Y247">
            <v>0</v>
          </cell>
          <cell r="Z247">
            <v>0</v>
          </cell>
          <cell r="AA247">
            <v>0</v>
          </cell>
          <cell r="AB247">
            <v>0</v>
          </cell>
          <cell r="AC247">
            <v>0</v>
          </cell>
          <cell r="AD247">
            <v>0</v>
          </cell>
          <cell r="AE247" t="str">
            <v>247 sedes de instituciones públicas prestadoras de servicios de salud con servicios de telemedicina en zonas apartadas o con problemas de oferta, equivalente al 42,59%</v>
          </cell>
          <cell r="AF247">
            <v>42490.208333333299</v>
          </cell>
          <cell r="AG247">
            <v>42495.822253784703</v>
          </cell>
          <cell r="AH247" t="str">
            <v>José Fernando Arias Duarte</v>
          </cell>
          <cell r="AI247" t="str">
            <v>jarias@minsalud.gov.co</v>
          </cell>
          <cell r="AJ247">
            <v>30</v>
          </cell>
          <cell r="AK247">
            <v>0</v>
          </cell>
          <cell r="AL247">
            <v>0</v>
          </cell>
        </row>
        <row r="248">
          <cell r="A248">
            <v>4794</v>
          </cell>
          <cell r="B248" t="str">
            <v>Todos por un Nuevo País</v>
          </cell>
          <cell r="C248" t="str">
            <v>Movilidad social</v>
          </cell>
          <cell r="D248" t="str">
            <v>Mejorar las condiciones de salud de la población colombiana y propiciar el goce efectivo del derecho a la salud, en condiciones de calidad, eficiencia, equidad y sostenibilidad</v>
          </cell>
          <cell r="E248" t="str">
            <v>Salud y Protección</v>
          </cell>
          <cell r="F248" t="str">
            <v>Ministerio de Salud</v>
          </cell>
          <cell r="G248" t="str">
            <v>Calidad, acceso a los servicios de salud y fortalecimiento de la red de emergencias.</v>
          </cell>
          <cell r="H248">
            <v>4794</v>
          </cell>
          <cell r="I248" t="str">
            <v>Minutos de espera para la atención en consulta de urgencias para el paciente clasificado como Triage II</v>
          </cell>
          <cell r="J248" t="str">
            <v>Resultado</v>
          </cell>
          <cell r="K248" t="str">
            <v>Sectorial</v>
          </cell>
          <cell r="L248" t="str">
            <v>SI</v>
          </cell>
          <cell r="M248" t="str">
            <v>SI</v>
          </cell>
          <cell r="N248" t="str">
            <v>NO</v>
          </cell>
          <cell r="O248" t="str">
            <v>SI</v>
          </cell>
          <cell r="P248" t="str">
            <v>Minutos</v>
          </cell>
          <cell r="Q248" t="str">
            <v>Semestral</v>
          </cell>
          <cell r="R248" t="str">
            <v>Reducción</v>
          </cell>
          <cell r="S248">
            <v>32.6</v>
          </cell>
          <cell r="T248">
            <v>30</v>
          </cell>
          <cell r="U248">
            <v>27</v>
          </cell>
          <cell r="V248">
            <v>24</v>
          </cell>
          <cell r="W248">
            <v>20</v>
          </cell>
          <cell r="X248">
            <v>20</v>
          </cell>
          <cell r="Y248">
            <v>0</v>
          </cell>
          <cell r="Z248">
            <v>0</v>
          </cell>
          <cell r="AA248">
            <v>0</v>
          </cell>
          <cell r="AB248">
            <v>0</v>
          </cell>
          <cell r="AC248">
            <v>0</v>
          </cell>
          <cell r="AD248">
            <v>0</v>
          </cell>
          <cell r="AE248">
            <v>0</v>
          </cell>
          <cell r="AF248">
            <v>0</v>
          </cell>
          <cell r="AG248">
            <v>0</v>
          </cell>
          <cell r="AH248" t="str">
            <v>German  Escobar</v>
          </cell>
          <cell r="AI248" t="str">
            <v>gescobar@minsalud.gov.co</v>
          </cell>
          <cell r="AJ248">
            <v>90</v>
          </cell>
          <cell r="AK248">
            <v>0</v>
          </cell>
          <cell r="AL248">
            <v>0</v>
          </cell>
        </row>
        <row r="249">
          <cell r="A249">
            <v>4795</v>
          </cell>
          <cell r="B249" t="str">
            <v>Todos por un Nuevo País</v>
          </cell>
          <cell r="C249" t="str">
            <v>Movilidad social</v>
          </cell>
          <cell r="D249" t="str">
            <v>Mejorar las condiciones de salud de la población colombiana y propiciar el goce efectivo del derecho a la salud, en condiciones de calidad, eficiencia, equidad y sostenibilidad</v>
          </cell>
          <cell r="E249" t="str">
            <v>Salud y Protección</v>
          </cell>
          <cell r="F249" t="str">
            <v>Ministerio de Salud</v>
          </cell>
          <cell r="G249" t="str">
            <v>Calidad, acceso a los servicios de salud y fortalecimiento de la red de emergencias.</v>
          </cell>
          <cell r="H249">
            <v>4795</v>
          </cell>
          <cell r="I249" t="str">
            <v>Días para la asignación de cita en consulta médica general y odontólogo general, respecto a la fecha para la que se solicita</v>
          </cell>
          <cell r="J249" t="str">
            <v>Resultado</v>
          </cell>
          <cell r="K249" t="str">
            <v>Sectorial</v>
          </cell>
          <cell r="L249" t="str">
            <v>SI</v>
          </cell>
          <cell r="M249" t="str">
            <v>NO</v>
          </cell>
          <cell r="N249" t="str">
            <v>NO</v>
          </cell>
          <cell r="O249" t="str">
            <v>SI</v>
          </cell>
          <cell r="P249" t="str">
            <v>días</v>
          </cell>
          <cell r="Q249" t="str">
            <v>Anual</v>
          </cell>
          <cell r="R249" t="str">
            <v>Reducción</v>
          </cell>
          <cell r="S249">
            <v>3.9</v>
          </cell>
          <cell r="T249">
            <v>3.5</v>
          </cell>
          <cell r="U249">
            <v>3.3</v>
          </cell>
          <cell r="V249">
            <v>3.1</v>
          </cell>
          <cell r="W249">
            <v>3</v>
          </cell>
          <cell r="X249">
            <v>3</v>
          </cell>
          <cell r="Y249">
            <v>0</v>
          </cell>
          <cell r="Z249">
            <v>0</v>
          </cell>
          <cell r="AA249">
            <v>0</v>
          </cell>
          <cell r="AB249">
            <v>0</v>
          </cell>
          <cell r="AC249">
            <v>0</v>
          </cell>
          <cell r="AD249">
            <v>0</v>
          </cell>
          <cell r="AE249" t="str">
            <v>Se prepara agenda para Divulgación y Socialización del Informe Nacional de la Calidad de la Atención en Salud 2015, el Plan Nacional de Mejoramiento de la Calidad de la Atención en Salud, y la Actualización del Sistema de Monitoreo de la Calidad. A la esp</v>
          </cell>
          <cell r="AF249">
            <v>42400.208333333299</v>
          </cell>
          <cell r="AG249">
            <v>42501.627814849497</v>
          </cell>
          <cell r="AH249" t="str">
            <v>German  Escobar</v>
          </cell>
          <cell r="AI249" t="str">
            <v>gescobar@minsalud.gov.co</v>
          </cell>
          <cell r="AJ249">
            <v>180</v>
          </cell>
          <cell r="AK249">
            <v>0</v>
          </cell>
          <cell r="AL249">
            <v>0</v>
          </cell>
        </row>
        <row r="250">
          <cell r="A250">
            <v>4796</v>
          </cell>
          <cell r="B250" t="str">
            <v>Todos por un Nuevo País</v>
          </cell>
          <cell r="C250" t="str">
            <v>Movilidad social</v>
          </cell>
          <cell r="D250" t="str">
            <v>Mejorar las condiciones de salud de la población colombiana y propiciar el goce efectivo del derecho a la salud, en condiciones de calidad, eficiencia, equidad y sostenibilidad</v>
          </cell>
          <cell r="E250" t="str">
            <v>Salud y Protección</v>
          </cell>
          <cell r="F250" t="str">
            <v>Ministerio de Salud</v>
          </cell>
          <cell r="G250" t="str">
            <v>Calidad, acceso a los servicios de salud y fortalecimiento de la red de emergencias.</v>
          </cell>
          <cell r="H250">
            <v>4796</v>
          </cell>
          <cell r="I250" t="str">
            <v>Oportunidad en el inicio del tratamiento de Leucemia en menores de 18 años (días)</v>
          </cell>
          <cell r="J250" t="str">
            <v>Gestión</v>
          </cell>
          <cell r="K250" t="str">
            <v>Sectorial</v>
          </cell>
          <cell r="L250" t="str">
            <v>SI</v>
          </cell>
          <cell r="M250" t="str">
            <v>SI</v>
          </cell>
          <cell r="N250" t="str">
            <v>NO</v>
          </cell>
          <cell r="O250" t="str">
            <v>SI</v>
          </cell>
          <cell r="P250" t="str">
            <v>días</v>
          </cell>
          <cell r="Q250" t="str">
            <v>Anual</v>
          </cell>
          <cell r="R250" t="str">
            <v>Reducción</v>
          </cell>
          <cell r="S250">
            <v>12</v>
          </cell>
          <cell r="T250">
            <v>11.333333</v>
          </cell>
          <cell r="U250">
            <v>6</v>
          </cell>
          <cell r="V250">
            <v>4.6666660000000002</v>
          </cell>
          <cell r="W250">
            <v>3.3333330000000001</v>
          </cell>
          <cell r="X250">
            <v>5</v>
          </cell>
          <cell r="Y250">
            <v>0</v>
          </cell>
          <cell r="Z250">
            <v>0</v>
          </cell>
          <cell r="AA250">
            <v>0</v>
          </cell>
          <cell r="AB250">
            <v>0</v>
          </cell>
          <cell r="AC250">
            <v>0</v>
          </cell>
          <cell r="AD250">
            <v>0</v>
          </cell>
          <cell r="AE250" t="str">
            <v>Se dio inicio contrato para línea de cáncer para el desarrollo de herramientas técnicas para la gestión del riesgo en los cánceres priorizados, incluyendo el producto orientado a la evaluación de la ruta de atención a menores de 18 años con leucemia.Conti</v>
          </cell>
          <cell r="AF250">
            <v>42490.208333333299</v>
          </cell>
          <cell r="AG250">
            <v>42500.461005405101</v>
          </cell>
          <cell r="AH250" t="str">
            <v>Fernando  Ramírez Campos</v>
          </cell>
          <cell r="AI250" t="str">
            <v>framirez@minsalud.gov.co</v>
          </cell>
          <cell r="AJ250">
            <v>90</v>
          </cell>
          <cell r="AK250">
            <v>0</v>
          </cell>
          <cell r="AL250">
            <v>0</v>
          </cell>
        </row>
        <row r="251">
          <cell r="A251">
            <v>4797</v>
          </cell>
          <cell r="B251" t="str">
            <v>Todos por un Nuevo País</v>
          </cell>
          <cell r="C251" t="str">
            <v>Movilidad social</v>
          </cell>
          <cell r="D251" t="str">
            <v>Mejorar las condiciones de salud de la población colombiana y propiciar el goce efectivo del derecho a la salud, en condiciones de calidad, eficiencia, equidad y sostenibilidad</v>
          </cell>
          <cell r="E251" t="str">
            <v>Salud y Protección</v>
          </cell>
          <cell r="F251" t="str">
            <v>Ministerio de Salud</v>
          </cell>
          <cell r="G251" t="str">
            <v>Calidad, acceso a los servicios de salud y fortalecimiento de la red de emergencias.</v>
          </cell>
          <cell r="H251">
            <v>4797</v>
          </cell>
          <cell r="I251" t="str">
            <v>Avance en la Implementación del Modelo de Atención Integral  en Salud para zonas con población dispersa</v>
          </cell>
          <cell r="J251" t="str">
            <v>Producto</v>
          </cell>
          <cell r="K251" t="str">
            <v>Sectorial</v>
          </cell>
          <cell r="L251" t="str">
            <v>SI</v>
          </cell>
          <cell r="M251" t="str">
            <v>NO</v>
          </cell>
          <cell r="N251" t="str">
            <v>NO</v>
          </cell>
          <cell r="O251" t="str">
            <v>SI</v>
          </cell>
          <cell r="P251" t="str">
            <v>porcentaje</v>
          </cell>
          <cell r="Q251" t="str">
            <v>Semestral</v>
          </cell>
          <cell r="R251" t="str">
            <v>Capacidad</v>
          </cell>
          <cell r="S251">
            <v>29</v>
          </cell>
          <cell r="T251">
            <v>56.8</v>
          </cell>
          <cell r="U251">
            <v>65.099999999999994</v>
          </cell>
          <cell r="V251">
            <v>88.1</v>
          </cell>
          <cell r="W251">
            <v>100</v>
          </cell>
          <cell r="X251">
            <v>100</v>
          </cell>
          <cell r="Y251">
            <v>0</v>
          </cell>
          <cell r="Z251">
            <v>0</v>
          </cell>
          <cell r="AA251">
            <v>0</v>
          </cell>
          <cell r="AB251">
            <v>0</v>
          </cell>
          <cell r="AC251">
            <v>0</v>
          </cell>
          <cell r="AD251">
            <v>0</v>
          </cell>
          <cell r="AE251">
            <v>0</v>
          </cell>
          <cell r="AF251">
            <v>0</v>
          </cell>
          <cell r="AG251">
            <v>0</v>
          </cell>
          <cell r="AH251" t="str">
            <v>Luis Carlos  Olarte</v>
          </cell>
          <cell r="AI251" t="str">
            <v>lolarte@minsalud.gov.co</v>
          </cell>
          <cell r="AJ251">
            <v>0</v>
          </cell>
          <cell r="AK251">
            <v>0</v>
          </cell>
          <cell r="AL251">
            <v>0</v>
          </cell>
        </row>
        <row r="252">
          <cell r="A252">
            <v>4799</v>
          </cell>
          <cell r="B252" t="str">
            <v>Todos por un Nuevo País</v>
          </cell>
          <cell r="C252" t="str">
            <v>Movilidad social</v>
          </cell>
          <cell r="D252" t="str">
            <v>Mejorar las condiciones de salud de la población colombiana y propiciar el goce efectivo del derecho a la salud, en condiciones de calidad, eficiencia, equidad y sostenibilidad</v>
          </cell>
          <cell r="E252" t="str">
            <v>Salud y Protección</v>
          </cell>
          <cell r="F252" t="str">
            <v>Ministerio de Salud</v>
          </cell>
          <cell r="G252" t="str">
            <v>Calidad, acceso a los servicios de salud y fortalecimiento de la red de emergencias.</v>
          </cell>
          <cell r="H252">
            <v>4799</v>
          </cell>
          <cell r="I252" t="str">
            <v>Hospitales públicos que adoptaron alguna de las medidas expedidas para mejorar su operación</v>
          </cell>
          <cell r="J252" t="str">
            <v>Producto</v>
          </cell>
          <cell r="K252" t="str">
            <v>Sectorial</v>
          </cell>
          <cell r="L252" t="str">
            <v>SI</v>
          </cell>
          <cell r="M252" t="str">
            <v>NO</v>
          </cell>
          <cell r="N252" t="str">
            <v>NO</v>
          </cell>
          <cell r="O252" t="str">
            <v>SI</v>
          </cell>
          <cell r="P252" t="str">
            <v>Hospitales</v>
          </cell>
          <cell r="Q252" t="str">
            <v>Anual</v>
          </cell>
          <cell r="R252" t="str">
            <v>Acumulado</v>
          </cell>
          <cell r="S252">
            <v>0</v>
          </cell>
          <cell r="T252">
            <v>0</v>
          </cell>
          <cell r="U252">
            <v>315</v>
          </cell>
          <cell r="V252">
            <v>315</v>
          </cell>
          <cell r="W252">
            <v>325</v>
          </cell>
          <cell r="X252">
            <v>955</v>
          </cell>
          <cell r="Y252">
            <v>0</v>
          </cell>
          <cell r="Z252">
            <v>0</v>
          </cell>
          <cell r="AA252">
            <v>0</v>
          </cell>
          <cell r="AB252">
            <v>0</v>
          </cell>
          <cell r="AC252">
            <v>0</v>
          </cell>
          <cell r="AD252">
            <v>0</v>
          </cell>
          <cell r="AE252" t="str">
            <v xml:space="preserve">Con relación a una de las medidas relacionada con el ajuste al régimen laboral y empresarial o avance en adopción de plan-tas temporales conforme al Decreto 1376 de 2014, según datos del Sistema de Información de Hospitales Públicos - SIHO a diciembre 31 </v>
          </cell>
          <cell r="AF252">
            <v>42490.208333333299</v>
          </cell>
          <cell r="AG252">
            <v>42500.639255821799</v>
          </cell>
          <cell r="AH252" t="str">
            <v>José Fernando Arias Duarte</v>
          </cell>
          <cell r="AI252" t="str">
            <v>jarias@minsalud.gov.co</v>
          </cell>
          <cell r="AJ252">
            <v>135</v>
          </cell>
          <cell r="AK252">
            <v>0</v>
          </cell>
          <cell r="AL252">
            <v>0</v>
          </cell>
        </row>
        <row r="253">
          <cell r="A253">
            <v>4970</v>
          </cell>
          <cell r="B253" t="str">
            <v>Todos por un Nuevo País</v>
          </cell>
          <cell r="C253" t="str">
            <v>Movilidad social</v>
          </cell>
          <cell r="D253" t="str">
            <v>Mejorar las condiciones de salud de la población colombiana y propiciar el goce efectivo del derecho a la salud, en condiciones de calidad, eficiencia, equidad y sostenibilidad</v>
          </cell>
          <cell r="E253" t="str">
            <v>Salud y Protección</v>
          </cell>
          <cell r="F253" t="str">
            <v>Ministerio de Salud</v>
          </cell>
          <cell r="G253" t="str">
            <v>Calidad, acceso a los servicios de salud y fortalecimiento de la red de emergencias.</v>
          </cell>
          <cell r="H253">
            <v>4970</v>
          </cell>
          <cell r="I253" t="str">
            <v>Catálogos digitales de información en salud interoperables y disponibles para consulta</v>
          </cell>
          <cell r="J253" t="str">
            <v>Producto</v>
          </cell>
          <cell r="K253" t="str">
            <v>Sectorial</v>
          </cell>
          <cell r="L253" t="str">
            <v>SI</v>
          </cell>
          <cell r="M253" t="str">
            <v>NO</v>
          </cell>
          <cell r="N253" t="str">
            <v>NO</v>
          </cell>
          <cell r="O253" t="str">
            <v>SI</v>
          </cell>
          <cell r="P253" t="str">
            <v>Número de catálogos</v>
          </cell>
          <cell r="Q253" t="str">
            <v>Anual</v>
          </cell>
          <cell r="R253" t="str">
            <v>Acumulado</v>
          </cell>
          <cell r="S253">
            <v>0</v>
          </cell>
          <cell r="T253">
            <v>2</v>
          </cell>
          <cell r="U253">
            <v>3</v>
          </cell>
          <cell r="V253">
            <v>3</v>
          </cell>
          <cell r="W253">
            <v>2</v>
          </cell>
          <cell r="X253">
            <v>10</v>
          </cell>
          <cell r="Y253">
            <v>0</v>
          </cell>
          <cell r="Z253">
            <v>0</v>
          </cell>
          <cell r="AA253">
            <v>0</v>
          </cell>
          <cell r="AB253">
            <v>0</v>
          </cell>
          <cell r="AC253">
            <v>0</v>
          </cell>
          <cell r="AD253">
            <v>0</v>
          </cell>
          <cell r="AE253" t="str">
            <v>Revisión efectuada a las Codificaciones del Código Único de Procedimientos (CUPS) y si están incluidos o no en el Plan de Beneficios, en el marco del desarrollo del aplicativo Registro de Prescripción de Tecnologias de Salud no cubiertas por el Plan de Be</v>
          </cell>
          <cell r="AF253">
            <v>42460.208333333299</v>
          </cell>
          <cell r="AG253">
            <v>42501.3645622685</v>
          </cell>
          <cell r="AH253" t="str">
            <v>Dolly  Ovalle</v>
          </cell>
          <cell r="AI253" t="str">
            <v>dovalle@minsalud.gov.co</v>
          </cell>
          <cell r="AJ253">
            <v>0</v>
          </cell>
          <cell r="AK253">
            <v>0</v>
          </cell>
          <cell r="AL253">
            <v>0</v>
          </cell>
        </row>
        <row r="254">
          <cell r="A254">
            <v>4971</v>
          </cell>
          <cell r="B254" t="str">
            <v>Todos por un Nuevo País</v>
          </cell>
          <cell r="C254" t="str">
            <v>Movilidad social</v>
          </cell>
          <cell r="D254" t="str">
            <v>Mejorar las condiciones de salud de la población colombiana y propiciar el goce efectivo del derecho a la salud, en condiciones de calidad, eficiencia, equidad y sostenibilidad</v>
          </cell>
          <cell r="E254" t="str">
            <v>Salud y Protección</v>
          </cell>
          <cell r="F254" t="str">
            <v>Ministerio de Salud</v>
          </cell>
          <cell r="G254" t="str">
            <v>Calidad, acceso a los servicios de salud y fortalecimiento de la red de emergencias.</v>
          </cell>
          <cell r="H254">
            <v>4971</v>
          </cell>
          <cell r="I254" t="str">
            <v>Portales web de consulta en salud y protección social operando</v>
          </cell>
          <cell r="J254" t="str">
            <v>Producto</v>
          </cell>
          <cell r="K254" t="str">
            <v>Sectorial</v>
          </cell>
          <cell r="L254" t="str">
            <v>SI</v>
          </cell>
          <cell r="M254" t="str">
            <v>NO</v>
          </cell>
          <cell r="N254" t="str">
            <v>NO</v>
          </cell>
          <cell r="O254" t="str">
            <v>SI</v>
          </cell>
          <cell r="P254" t="str">
            <v>Número de portales web</v>
          </cell>
          <cell r="Q254" t="str">
            <v>Anual</v>
          </cell>
          <cell r="R254" t="str">
            <v>Acumulado</v>
          </cell>
          <cell r="S254">
            <v>0</v>
          </cell>
          <cell r="T254">
            <v>1</v>
          </cell>
          <cell r="U254">
            <v>2</v>
          </cell>
          <cell r="V254">
            <v>2</v>
          </cell>
          <cell r="W254">
            <v>1</v>
          </cell>
          <cell r="X254">
            <v>6</v>
          </cell>
          <cell r="Y254">
            <v>0</v>
          </cell>
          <cell r="Z254">
            <v>0</v>
          </cell>
          <cell r="AA254">
            <v>0</v>
          </cell>
          <cell r="AB254">
            <v>0</v>
          </cell>
          <cell r="AC254">
            <v>0</v>
          </cell>
          <cell r="AD254">
            <v>0</v>
          </cell>
          <cell r="AE254" t="str">
            <v xml:space="preserve">Desarrollo del módulo de registro de aportantes a la Seguridad Social, en desarrollo del Sistema de Afiliación Transaccional - SAT, e inicio del desarrollo del módulo de afiliación a salud por primera vez. </v>
          </cell>
          <cell r="AF254">
            <v>42490.208333333299</v>
          </cell>
          <cell r="AG254">
            <v>42501.475997187503</v>
          </cell>
          <cell r="AH254" t="str">
            <v>Dolly  Ovalle</v>
          </cell>
          <cell r="AI254" t="str">
            <v>dovalle@minsalud.gov.co</v>
          </cell>
          <cell r="AJ254">
            <v>0</v>
          </cell>
          <cell r="AK254">
            <v>0</v>
          </cell>
          <cell r="AL254">
            <v>0</v>
          </cell>
        </row>
        <row r="255">
          <cell r="A255">
            <v>4972</v>
          </cell>
          <cell r="B255" t="str">
            <v>Todos por un Nuevo País</v>
          </cell>
          <cell r="C255" t="str">
            <v>Movilidad social</v>
          </cell>
          <cell r="D255" t="str">
            <v>Mejorar las condiciones de salud de la población colombiana y propiciar el goce efectivo del derecho a la salud, en condiciones de calidad, eficiencia, equidad y sostenibilidad</v>
          </cell>
          <cell r="E255" t="str">
            <v>Salud y Protección</v>
          </cell>
          <cell r="F255" t="str">
            <v>Ministerio de Salud</v>
          </cell>
          <cell r="G255" t="str">
            <v>Calidad, acceso a los servicios de salud y fortalecimiento de la red de emergencias.</v>
          </cell>
          <cell r="H255">
            <v>4972</v>
          </cell>
          <cell r="I255" t="str">
            <v>Sistema de gestión integral del riesgo en salud operando</v>
          </cell>
          <cell r="J255" t="str">
            <v>Producto</v>
          </cell>
          <cell r="K255" t="str">
            <v>Sectorial</v>
          </cell>
          <cell r="L255" t="str">
            <v>SI</v>
          </cell>
          <cell r="M255" t="str">
            <v>NO</v>
          </cell>
          <cell r="N255" t="str">
            <v>NO</v>
          </cell>
          <cell r="O255" t="str">
            <v>SI</v>
          </cell>
          <cell r="P255" t="str">
            <v>Porcentaje</v>
          </cell>
          <cell r="Q255" t="str">
            <v>Anual</v>
          </cell>
          <cell r="R255" t="str">
            <v>Capacidad</v>
          </cell>
          <cell r="S255">
            <v>0</v>
          </cell>
          <cell r="T255">
            <v>8</v>
          </cell>
          <cell r="U255">
            <v>32</v>
          </cell>
          <cell r="V255">
            <v>64</v>
          </cell>
          <cell r="W255">
            <v>95</v>
          </cell>
          <cell r="X255">
            <v>95</v>
          </cell>
          <cell r="Y255">
            <v>0</v>
          </cell>
          <cell r="Z255">
            <v>0</v>
          </cell>
          <cell r="AA255">
            <v>0</v>
          </cell>
          <cell r="AB255">
            <v>0</v>
          </cell>
          <cell r="AC255">
            <v>0</v>
          </cell>
          <cell r="AD255">
            <v>0</v>
          </cell>
          <cell r="AE255" t="str">
            <v xml:space="preserve">El MSPS está en proceso de discusión de la resolución por la cual se establecen los lineamientos para el Diseño, adopción, adaptación e implementación de las Rutas Integrales de Atención en Salud-RIAS. </v>
          </cell>
          <cell r="AF255">
            <v>42460.208333333299</v>
          </cell>
          <cell r="AG255">
            <v>42501.629204131903</v>
          </cell>
          <cell r="AH255" t="str">
            <v>José Luis Ortiz Hoyos</v>
          </cell>
          <cell r="AI255" t="str">
            <v>jortizh@minsalud.gov.co</v>
          </cell>
          <cell r="AJ255">
            <v>90</v>
          </cell>
          <cell r="AK255">
            <v>0</v>
          </cell>
          <cell r="AL255">
            <v>0</v>
          </cell>
        </row>
        <row r="256">
          <cell r="A256">
            <v>4995</v>
          </cell>
          <cell r="B256" t="str">
            <v>Todos por un Nuevo País</v>
          </cell>
          <cell r="C256" t="str">
            <v>Movilidad social</v>
          </cell>
          <cell r="D256" t="str">
            <v>Mejorar las condiciones de salud de la población colombiana y propiciar el goce efectivo del derecho a la salud, en condiciones de calidad, eficiencia, equidad y sostenibilidad</v>
          </cell>
          <cell r="E256" t="str">
            <v>Salud y Protección</v>
          </cell>
          <cell r="F256" t="str">
            <v>Ministerio de Salud</v>
          </cell>
          <cell r="G256" t="str">
            <v>Calidad, acceso a los servicios de salud y fortalecimiento de la red de emergencias.</v>
          </cell>
          <cell r="H256">
            <v>4995</v>
          </cell>
          <cell r="I256" t="str">
            <v>Guías de práctica clínica gestionadas con herramientas de implementación elaboradas</v>
          </cell>
          <cell r="J256" t="str">
            <v>Producto</v>
          </cell>
          <cell r="K256" t="str">
            <v>Sectorial</v>
          </cell>
          <cell r="L256" t="str">
            <v>SI</v>
          </cell>
          <cell r="M256" t="str">
            <v>NO</v>
          </cell>
          <cell r="N256" t="str">
            <v>NO</v>
          </cell>
          <cell r="O256" t="str">
            <v>SI</v>
          </cell>
          <cell r="P256" t="str">
            <v>porcentaje</v>
          </cell>
          <cell r="Q256" t="str">
            <v>Anual</v>
          </cell>
          <cell r="R256" t="str">
            <v>Acumulado</v>
          </cell>
          <cell r="S256">
            <v>0</v>
          </cell>
          <cell r="T256">
            <v>12</v>
          </cell>
          <cell r="U256">
            <v>7</v>
          </cell>
          <cell r="V256">
            <v>7</v>
          </cell>
          <cell r="W256">
            <v>4</v>
          </cell>
          <cell r="X256">
            <v>30</v>
          </cell>
          <cell r="Y256">
            <v>0</v>
          </cell>
          <cell r="Z256">
            <v>0</v>
          </cell>
          <cell r="AA256">
            <v>0</v>
          </cell>
          <cell r="AB256">
            <v>0</v>
          </cell>
          <cell r="AC256">
            <v>0</v>
          </cell>
          <cell r="AD256">
            <v>0</v>
          </cell>
          <cell r="AE256">
            <v>0</v>
          </cell>
          <cell r="AF256">
            <v>0</v>
          </cell>
          <cell r="AG256">
            <v>0</v>
          </cell>
          <cell r="AH256" t="str">
            <v>German  Escobar</v>
          </cell>
          <cell r="AI256" t="str">
            <v>gescobar@minsalud.gov.co</v>
          </cell>
          <cell r="AJ256">
            <v>30</v>
          </cell>
          <cell r="AK256">
            <v>0</v>
          </cell>
          <cell r="AL256">
            <v>0</v>
          </cell>
        </row>
        <row r="257">
          <cell r="A257">
            <v>5134</v>
          </cell>
          <cell r="B257" t="str">
            <v>Todos por un Nuevo País</v>
          </cell>
          <cell r="C257" t="str">
            <v>Movilidad social</v>
          </cell>
          <cell r="D257" t="str">
            <v>Mejorar las condiciones de salud de la población colombiana y propiciar el goce efectivo del derecho a la salud, en condiciones de calidad, eficiencia, equidad y sostenibilidad</v>
          </cell>
          <cell r="E257" t="str">
            <v>Salud y Protección</v>
          </cell>
          <cell r="F257" t="str">
            <v>Ministerio de Salud</v>
          </cell>
          <cell r="G257" t="str">
            <v>Calidad, acceso a los servicios de salud y fortalecimiento de la red de emergencias.</v>
          </cell>
          <cell r="H257">
            <v>5134</v>
          </cell>
          <cell r="I257" t="str">
            <v>Proyectos de infraestructura física o de dotación de las Empresas Sociales del Estado cofinanciados</v>
          </cell>
          <cell r="J257" t="str">
            <v>Producto</v>
          </cell>
          <cell r="K257" t="str">
            <v>Sectorial</v>
          </cell>
          <cell r="L257" t="str">
            <v>SI</v>
          </cell>
          <cell r="M257" t="str">
            <v>SI</v>
          </cell>
          <cell r="N257" t="str">
            <v>NO</v>
          </cell>
          <cell r="O257" t="str">
            <v>SI</v>
          </cell>
          <cell r="P257" t="str">
            <v>Proyectos</v>
          </cell>
          <cell r="Q257" t="str">
            <v>Anual</v>
          </cell>
          <cell r="R257" t="str">
            <v>Acumulado</v>
          </cell>
          <cell r="S257">
            <v>0</v>
          </cell>
          <cell r="T257">
            <v>7</v>
          </cell>
          <cell r="U257">
            <v>9</v>
          </cell>
          <cell r="V257">
            <v>10</v>
          </cell>
          <cell r="W257">
            <v>11</v>
          </cell>
          <cell r="X257">
            <v>37</v>
          </cell>
          <cell r="Y257">
            <v>0</v>
          </cell>
          <cell r="Z257">
            <v>0</v>
          </cell>
          <cell r="AA257">
            <v>0</v>
          </cell>
          <cell r="AB257">
            <v>0</v>
          </cell>
          <cell r="AC257">
            <v>0</v>
          </cell>
          <cell r="AD257">
            <v>0</v>
          </cell>
          <cell r="AE257" t="str">
            <v>El Ministerio de Salud y Protección Social se encuentra revisando los proyectos de inversión de infraestructura y dotación hospitalaria presentados por las Entidades Territoriales y está prestando asistencia técnica para que estos puedan obtener viabilida</v>
          </cell>
          <cell r="AF257">
            <v>42490.208333333299</v>
          </cell>
          <cell r="AG257">
            <v>42495.826815706001</v>
          </cell>
          <cell r="AH257" t="str">
            <v>José Fernando Arias Duarte</v>
          </cell>
          <cell r="AI257" t="str">
            <v>jarias@minsalud.gov.co</v>
          </cell>
          <cell r="AJ257">
            <v>15</v>
          </cell>
          <cell r="AK257">
            <v>0</v>
          </cell>
          <cell r="AL257">
            <v>0</v>
          </cell>
        </row>
        <row r="258">
          <cell r="A258">
            <v>5281</v>
          </cell>
          <cell r="B258" t="str">
            <v>Todos por un Nuevo País</v>
          </cell>
          <cell r="C258" t="str">
            <v>Movilidad social</v>
          </cell>
          <cell r="D258" t="str">
            <v>Mejorar las condiciones de salud de la población colombiana y propiciar el goce efectivo del derecho a la salud, en condiciones de calidad, eficiencia, equidad y sostenibilidad</v>
          </cell>
          <cell r="E258" t="str">
            <v>Salud y Protección</v>
          </cell>
          <cell r="F258" t="str">
            <v>Ministerio de Salud</v>
          </cell>
          <cell r="G258" t="str">
            <v>Grupos Étnicos - Salud</v>
          </cell>
          <cell r="H258">
            <v>5281</v>
          </cell>
          <cell r="I258" t="str">
            <v>Entidades territoriales con estrategias del Plan Territorial de Salud diseñadas e implementadas con adecuación técnica y cultural.</v>
          </cell>
          <cell r="J258" t="str">
            <v>Gestión</v>
          </cell>
          <cell r="K258" t="str">
            <v>Sectorial</v>
          </cell>
          <cell r="L258" t="str">
            <v>NO</v>
          </cell>
          <cell r="M258" t="str">
            <v>NO</v>
          </cell>
          <cell r="N258" t="str">
            <v>NO</v>
          </cell>
          <cell r="O258" t="str">
            <v>SI</v>
          </cell>
          <cell r="P258" t="str">
            <v>Entidades Territoriales</v>
          </cell>
          <cell r="Q258" t="str">
            <v>Anual</v>
          </cell>
          <cell r="R258" t="str">
            <v>Capacidad</v>
          </cell>
          <cell r="S258">
            <v>0</v>
          </cell>
          <cell r="T258">
            <v>0</v>
          </cell>
          <cell r="U258">
            <v>0</v>
          </cell>
          <cell r="V258">
            <v>10</v>
          </cell>
          <cell r="W258">
            <v>10</v>
          </cell>
          <cell r="X258">
            <v>10</v>
          </cell>
          <cell r="Y258">
            <v>0</v>
          </cell>
          <cell r="Z258">
            <v>0</v>
          </cell>
          <cell r="AA258">
            <v>0</v>
          </cell>
          <cell r="AB258">
            <v>0</v>
          </cell>
          <cell r="AC258">
            <v>0</v>
          </cell>
          <cell r="AD258">
            <v>0</v>
          </cell>
          <cell r="AE258" t="str">
            <v>Se realizó reunión con la referente del Distrito de Bogotá para comunidades Rom y referente de la oficina de Promoción Social grupo de asuntos étnicos y representante de la Dirección de Promoción y Prevención del Ministerio de Salud. La referente por el D</v>
          </cell>
          <cell r="AF258">
            <v>42490.208333333299</v>
          </cell>
          <cell r="AG258">
            <v>42494.565911886602</v>
          </cell>
          <cell r="AH258" t="str">
            <v>Elkin de Jesus Osorio Saldarriaga</v>
          </cell>
          <cell r="AI258" t="str">
            <v>eosorio@minsalud.gov.co</v>
          </cell>
          <cell r="AJ258">
            <v>60</v>
          </cell>
          <cell r="AK258">
            <v>0</v>
          </cell>
          <cell r="AL258">
            <v>0</v>
          </cell>
        </row>
        <row r="259">
          <cell r="A259">
            <v>5324</v>
          </cell>
          <cell r="B259" t="str">
            <v>Todos por un Nuevo País</v>
          </cell>
          <cell r="C259" t="str">
            <v>Movilidad social</v>
          </cell>
          <cell r="D259" t="str">
            <v>Mejorar las condiciones de salud de la población colombiana y propiciar el goce efectivo del derecho a la salud, en condiciones de calidad, eficiencia, equidad y sostenibilidad</v>
          </cell>
          <cell r="E259" t="str">
            <v>Salud y Protección</v>
          </cell>
          <cell r="F259" t="str">
            <v>Ministerio de Salud</v>
          </cell>
          <cell r="G259" t="str">
            <v>Grupos Étnicos - Salud</v>
          </cell>
          <cell r="H259">
            <v>5324</v>
          </cell>
          <cell r="I259" t="str">
            <v>Avance del Componente Rrom en la Construcción del Capítulo Étnico del Plan Decenal de Salud Pública 2012-2021 (Rrom)</v>
          </cell>
          <cell r="J259" t="str">
            <v>Producto</v>
          </cell>
          <cell r="K259" t="str">
            <v>Sectorial</v>
          </cell>
          <cell r="L259" t="str">
            <v>NO</v>
          </cell>
          <cell r="M259" t="str">
            <v>NO</v>
          </cell>
          <cell r="N259" t="str">
            <v>NO</v>
          </cell>
          <cell r="O259" t="str">
            <v>SI</v>
          </cell>
          <cell r="P259" t="str">
            <v>Porcentaje</v>
          </cell>
          <cell r="Q259" t="str">
            <v>Semestral</v>
          </cell>
          <cell r="R259" t="str">
            <v>Capacidad</v>
          </cell>
          <cell r="S259">
            <v>0</v>
          </cell>
          <cell r="T259">
            <v>40</v>
          </cell>
          <cell r="U259">
            <v>90</v>
          </cell>
          <cell r="V259">
            <v>100</v>
          </cell>
          <cell r="W259">
            <v>0</v>
          </cell>
          <cell r="X259">
            <v>100</v>
          </cell>
          <cell r="Y259">
            <v>0</v>
          </cell>
          <cell r="Z259">
            <v>0</v>
          </cell>
          <cell r="AA259">
            <v>0</v>
          </cell>
          <cell r="AB259">
            <v>0</v>
          </cell>
          <cell r="AC259">
            <v>0</v>
          </cell>
          <cell r="AD259">
            <v>0</v>
          </cell>
          <cell r="AE259" t="str">
            <v xml:space="preserve">Se realizó la codificación completa de Prorom (Bogotá) y las tablas de salida. Se cierra el marco de posibles cooperantes según experticia y contrapartida para establecer un convenio que permitirá continuar con el proceso de recolección de insumos con la </v>
          </cell>
          <cell r="AF259">
            <v>42490.208333333299</v>
          </cell>
          <cell r="AG259">
            <v>42500.643565590297</v>
          </cell>
          <cell r="AH259" t="str">
            <v>Claudia Milena Cuellar Segura</v>
          </cell>
          <cell r="AI259" t="str">
            <v>ccuellar@minsalud.gov.co</v>
          </cell>
          <cell r="AJ259">
            <v>0</v>
          </cell>
          <cell r="AK259">
            <v>0</v>
          </cell>
          <cell r="AL259">
            <v>0</v>
          </cell>
        </row>
        <row r="260">
          <cell r="A260">
            <v>5329</v>
          </cell>
          <cell r="B260" t="str">
            <v>Todos por un Nuevo País</v>
          </cell>
          <cell r="C260" t="str">
            <v>Movilidad social</v>
          </cell>
          <cell r="D260" t="str">
            <v>Mejorar las condiciones de salud de la población colombiana y propiciar el goce efectivo del derecho a la salud, en condiciones de calidad, eficiencia, equidad y sostenibilidad</v>
          </cell>
          <cell r="E260" t="str">
            <v>Salud y Protección</v>
          </cell>
          <cell r="F260" t="str">
            <v>Ministerio de Salud</v>
          </cell>
          <cell r="G260" t="str">
            <v>Grupos Étnicos - Salud</v>
          </cell>
          <cell r="H260">
            <v>5329</v>
          </cell>
          <cell r="I260" t="str">
            <v>Avance en el diseño e implementación de la ruta de atención intersectorial con enfoque diferencial que promueva la inclusión social de las personas con discapacidad pertenecientes al Pueblo Rrom</v>
          </cell>
          <cell r="J260" t="str">
            <v>Producto</v>
          </cell>
          <cell r="K260" t="str">
            <v>Sectorial</v>
          </cell>
          <cell r="L260" t="str">
            <v>NO</v>
          </cell>
          <cell r="M260" t="str">
            <v>NO</v>
          </cell>
          <cell r="N260" t="str">
            <v>NO</v>
          </cell>
          <cell r="O260" t="str">
            <v>SI</v>
          </cell>
          <cell r="P260" t="str">
            <v>Porcentaje</v>
          </cell>
          <cell r="Q260" t="str">
            <v>Semestral</v>
          </cell>
          <cell r="R260" t="str">
            <v>Capacidad</v>
          </cell>
          <cell r="S260">
            <v>0</v>
          </cell>
          <cell r="T260">
            <v>0</v>
          </cell>
          <cell r="U260">
            <v>40</v>
          </cell>
          <cell r="V260">
            <v>80</v>
          </cell>
          <cell r="W260">
            <v>100</v>
          </cell>
          <cell r="X260">
            <v>100</v>
          </cell>
          <cell r="Y260">
            <v>0</v>
          </cell>
          <cell r="Z260">
            <v>0</v>
          </cell>
          <cell r="AA260">
            <v>0</v>
          </cell>
          <cell r="AB260">
            <v>0</v>
          </cell>
          <cell r="AC260">
            <v>0</v>
          </cell>
          <cell r="AD260">
            <v>0</v>
          </cell>
          <cell r="AE260" t="str">
            <v>Se inicia la consolidación de aportes remitidos por los miembros del Grupo de Enlace Sectorial, reiterando a los sectores pendientes por dar aportes, la importancia de apoyar este ejercicio. Se programa reunión de subcomisión para avanzar en la planeación</v>
          </cell>
          <cell r="AF260">
            <v>42490.208333333299</v>
          </cell>
          <cell r="AG260">
            <v>42500.413296064798</v>
          </cell>
          <cell r="AH260" t="str">
            <v>Juan Pablo Corredor Pongutá</v>
          </cell>
          <cell r="AI260" t="str">
            <v>jpcorredor@minsalud.gov.co</v>
          </cell>
          <cell r="AJ260">
            <v>0</v>
          </cell>
          <cell r="AK260">
            <v>0</v>
          </cell>
          <cell r="AL260">
            <v>0</v>
          </cell>
        </row>
        <row r="261">
          <cell r="A261">
            <v>5331</v>
          </cell>
          <cell r="B261" t="str">
            <v>Todos por un Nuevo País</v>
          </cell>
          <cell r="C261" t="str">
            <v>Movilidad social</v>
          </cell>
          <cell r="D261" t="str">
            <v>Mejorar las condiciones de salud de la población colombiana y propiciar el goce efectivo del derecho a la salud, en condiciones de calidad, eficiencia, equidad y sostenibilidad</v>
          </cell>
          <cell r="E261" t="str">
            <v>Salud y Protección</v>
          </cell>
          <cell r="F261" t="str">
            <v>Ministerio de Salud</v>
          </cell>
          <cell r="G261" t="str">
            <v>Grupos Étnicos - Salud</v>
          </cell>
          <cell r="H261">
            <v>5331</v>
          </cell>
          <cell r="I261" t="str">
            <v>Población Rrom afiliada al Régimen subsidiado</v>
          </cell>
          <cell r="J261" t="str">
            <v>Producto</v>
          </cell>
          <cell r="K261" t="str">
            <v>Sectorial</v>
          </cell>
          <cell r="L261" t="str">
            <v>NO</v>
          </cell>
          <cell r="M261" t="str">
            <v>SI</v>
          </cell>
          <cell r="N261" t="str">
            <v>NO</v>
          </cell>
          <cell r="O261" t="str">
            <v>SI</v>
          </cell>
          <cell r="P261" t="str">
            <v>Personas de la población Rrom afiliadas al régimen subsidiado</v>
          </cell>
          <cell r="Q261" t="str">
            <v>Trimestral</v>
          </cell>
          <cell r="R261" t="str">
            <v>Stock</v>
          </cell>
          <cell r="S261">
            <v>1600</v>
          </cell>
          <cell r="T261">
            <v>1600</v>
          </cell>
          <cell r="U261">
            <v>1600</v>
          </cell>
          <cell r="V261">
            <v>1600</v>
          </cell>
          <cell r="W261">
            <v>1600</v>
          </cell>
          <cell r="X261">
            <v>1600</v>
          </cell>
          <cell r="Y261">
            <v>0</v>
          </cell>
          <cell r="Z261">
            <v>0</v>
          </cell>
          <cell r="AA261">
            <v>0</v>
          </cell>
          <cell r="AB261">
            <v>0</v>
          </cell>
          <cell r="AC261">
            <v>0</v>
          </cell>
          <cell r="AD261">
            <v>0</v>
          </cell>
          <cell r="AE261">
            <v>0</v>
          </cell>
          <cell r="AF261">
            <v>0</v>
          </cell>
          <cell r="AG261">
            <v>0</v>
          </cell>
          <cell r="AH261" t="str">
            <v>Gilberto Torres Torres</v>
          </cell>
          <cell r="AI261" t="str">
            <v>gtorrest@minsalud.gov.co</v>
          </cell>
          <cell r="AJ261">
            <v>10</v>
          </cell>
          <cell r="AK261">
            <v>0</v>
          </cell>
          <cell r="AL261">
            <v>0</v>
          </cell>
        </row>
        <row r="262">
          <cell r="A262">
            <v>5339</v>
          </cell>
          <cell r="B262" t="str">
            <v>Todos por un Nuevo País</v>
          </cell>
          <cell r="C262" t="str">
            <v>Movilidad social</v>
          </cell>
          <cell r="D262" t="str">
            <v>Mejorar las condiciones de salud de la población colombiana y propiciar el goce efectivo del derecho a la salud, en condiciones de calidad, eficiencia, equidad y sostenibilidad</v>
          </cell>
          <cell r="E262" t="str">
            <v>Salud y Protección</v>
          </cell>
          <cell r="F262" t="str">
            <v>Ministerio de Salud</v>
          </cell>
          <cell r="G262" t="str">
            <v>Grupos Étnicos - Salud</v>
          </cell>
          <cell r="H262">
            <v>5339</v>
          </cell>
          <cell r="I262" t="str">
            <v>Ejecución de la programación de sesiones anuales de la Subcomisión de Salud</v>
          </cell>
          <cell r="J262" t="str">
            <v>Producto</v>
          </cell>
          <cell r="K262" t="str">
            <v>Sectorial</v>
          </cell>
          <cell r="L262" t="str">
            <v>NO</v>
          </cell>
          <cell r="M262" t="str">
            <v>NO</v>
          </cell>
          <cell r="N262" t="str">
            <v>SI</v>
          </cell>
          <cell r="O262" t="str">
            <v>SI</v>
          </cell>
          <cell r="P262" t="str">
            <v>Porcentaje</v>
          </cell>
          <cell r="Q262" t="str">
            <v>Semestral</v>
          </cell>
          <cell r="R262" t="str">
            <v>Stock</v>
          </cell>
          <cell r="S262">
            <v>0</v>
          </cell>
          <cell r="T262">
            <v>100</v>
          </cell>
          <cell r="U262">
            <v>100</v>
          </cell>
          <cell r="V262">
            <v>100</v>
          </cell>
          <cell r="W262">
            <v>100</v>
          </cell>
          <cell r="X262">
            <v>100</v>
          </cell>
          <cell r="Y262">
            <v>0</v>
          </cell>
          <cell r="Z262">
            <v>0</v>
          </cell>
          <cell r="AA262">
            <v>0</v>
          </cell>
          <cell r="AB262">
            <v>0</v>
          </cell>
          <cell r="AC262">
            <v>0</v>
          </cell>
          <cell r="AD262">
            <v>0</v>
          </cell>
          <cell r="AE262" t="str">
            <v>Realización de la primera sesión de la Subcomisión de Salud de la Mesa Permanente de Concertación con pueblos y organizaciones indígenas del año 2016, llevada a cabo del 7 al 9 de abril de 2016. Conforme a la realización de esta sesión, se abordaron los s</v>
          </cell>
          <cell r="AF262">
            <v>42490.208333333299</v>
          </cell>
          <cell r="AG262">
            <v>42500.413002858797</v>
          </cell>
          <cell r="AH262" t="str">
            <v>Juan Pablo Corredor Pongutá</v>
          </cell>
          <cell r="AI262" t="str">
            <v>jpcorredor@minsalud.gov.co</v>
          </cell>
          <cell r="AJ262">
            <v>0</v>
          </cell>
          <cell r="AK262">
            <v>0</v>
          </cell>
          <cell r="AL262">
            <v>0</v>
          </cell>
        </row>
        <row r="263">
          <cell r="A263">
            <v>5389</v>
          </cell>
          <cell r="B263" t="str">
            <v>Todos por un Nuevo País</v>
          </cell>
          <cell r="C263" t="str">
            <v>Movilidad social</v>
          </cell>
          <cell r="D263" t="str">
            <v>Mejorar las condiciones de salud de la población colombiana y propiciar el goce efectivo del derecho a la salud, en condiciones de calidad, eficiencia, equidad y sostenibilidad</v>
          </cell>
          <cell r="E263" t="str">
            <v>Salud y Protección</v>
          </cell>
          <cell r="F263" t="str">
            <v>Ministerio de Salud</v>
          </cell>
          <cell r="G263" t="str">
            <v>Grupos Étnicos - Salud</v>
          </cell>
          <cell r="H263">
            <v>5389</v>
          </cell>
          <cell r="I263" t="str">
            <v>Porcentaje de ejecución de la programación de sesiones anuales de la Subcomisión de Salud</v>
          </cell>
          <cell r="J263" t="str">
            <v>Producto</v>
          </cell>
          <cell r="K263" t="str">
            <v>Transversal</v>
          </cell>
          <cell r="L263" t="str">
            <v>NO</v>
          </cell>
          <cell r="M263" t="str">
            <v>NO</v>
          </cell>
          <cell r="N263" t="str">
            <v>NO</v>
          </cell>
          <cell r="O263" t="str">
            <v>SI</v>
          </cell>
          <cell r="P263" t="str">
            <v>Porcentaje</v>
          </cell>
          <cell r="Q263" t="str">
            <v>Semestral</v>
          </cell>
          <cell r="R263" t="str">
            <v>Capacidad</v>
          </cell>
          <cell r="S263">
            <v>0</v>
          </cell>
          <cell r="T263">
            <v>100</v>
          </cell>
          <cell r="U263">
            <v>100</v>
          </cell>
          <cell r="V263">
            <v>100</v>
          </cell>
          <cell r="W263">
            <v>100</v>
          </cell>
          <cell r="X263">
            <v>100</v>
          </cell>
          <cell r="Y263">
            <v>0</v>
          </cell>
          <cell r="Z263">
            <v>0</v>
          </cell>
          <cell r="AA263">
            <v>0</v>
          </cell>
          <cell r="AB263">
            <v>0</v>
          </cell>
          <cell r="AC263">
            <v>0</v>
          </cell>
          <cell r="AD263">
            <v>0</v>
          </cell>
          <cell r="AE263">
            <v>0</v>
          </cell>
          <cell r="AF263">
            <v>0</v>
          </cell>
          <cell r="AG263">
            <v>0</v>
          </cell>
          <cell r="AH263">
            <v>0</v>
          </cell>
          <cell r="AI263">
            <v>0</v>
          </cell>
          <cell r="AJ263">
            <v>0</v>
          </cell>
          <cell r="AK263">
            <v>0</v>
          </cell>
          <cell r="AL263">
            <v>0</v>
          </cell>
        </row>
        <row r="264">
          <cell r="A264">
            <v>5406</v>
          </cell>
          <cell r="B264" t="str">
            <v>Todos por un Nuevo País</v>
          </cell>
          <cell r="C264" t="str">
            <v>Movilidad social</v>
          </cell>
          <cell r="D264" t="str">
            <v>Mejorar las condiciones de salud de la población colombiana y propiciar el goce efectivo del derecho a la salud, en condiciones de calidad, eficiencia, equidad y sostenibilidad</v>
          </cell>
          <cell r="E264" t="str">
            <v>Salud y Protección</v>
          </cell>
          <cell r="F264" t="str">
            <v>Ministerio de Salud</v>
          </cell>
          <cell r="G264" t="str">
            <v>Grupos Étnicos - Salud</v>
          </cell>
          <cell r="H264">
            <v>5406</v>
          </cell>
          <cell r="I264" t="str">
            <v>Avance en la construcción  participativa del capitulo especial para pueblos indígenas en el Plan Decenal de Salud Pública.</v>
          </cell>
          <cell r="J264" t="str">
            <v>Proceso</v>
          </cell>
          <cell r="K264" t="str">
            <v>Sectorial</v>
          </cell>
          <cell r="L264" t="str">
            <v>SI</v>
          </cell>
          <cell r="M264" t="str">
            <v>NO</v>
          </cell>
          <cell r="N264" t="str">
            <v>NO</v>
          </cell>
          <cell r="O264" t="str">
            <v>SI</v>
          </cell>
          <cell r="P264" t="str">
            <v>Porcentaje</v>
          </cell>
          <cell r="Q264" t="str">
            <v>Semestral</v>
          </cell>
          <cell r="R264" t="str">
            <v>Capacidad</v>
          </cell>
          <cell r="S264">
            <v>3</v>
          </cell>
          <cell r="T264">
            <v>3</v>
          </cell>
          <cell r="U264">
            <v>50</v>
          </cell>
          <cell r="V264">
            <v>100</v>
          </cell>
          <cell r="W264">
            <v>0</v>
          </cell>
          <cell r="X264">
            <v>100</v>
          </cell>
          <cell r="Y264">
            <v>0</v>
          </cell>
          <cell r="Z264">
            <v>0</v>
          </cell>
          <cell r="AA264">
            <v>0</v>
          </cell>
          <cell r="AB264">
            <v>0</v>
          </cell>
          <cell r="AC264">
            <v>0</v>
          </cell>
          <cell r="AD264">
            <v>0</v>
          </cell>
          <cell r="AE264">
            <v>0</v>
          </cell>
          <cell r="AF264">
            <v>0</v>
          </cell>
          <cell r="AG264">
            <v>0</v>
          </cell>
          <cell r="AH264">
            <v>0</v>
          </cell>
          <cell r="AI264">
            <v>0</v>
          </cell>
          <cell r="AJ264">
            <v>0</v>
          </cell>
          <cell r="AK264">
            <v>0</v>
          </cell>
          <cell r="AL264">
            <v>0</v>
          </cell>
        </row>
        <row r="265">
          <cell r="A265">
            <v>4973</v>
          </cell>
          <cell r="B265" t="str">
            <v>Todos por un Nuevo País</v>
          </cell>
          <cell r="C265" t="str">
            <v>Movilidad social</v>
          </cell>
          <cell r="D265" t="str">
            <v>Mejorar las condiciones de salud de la población colombiana y propiciar el goce efectivo del derecho a la salud, en condiciones de calidad, eficiencia, equidad y sostenibilidad</v>
          </cell>
          <cell r="E265" t="str">
            <v>Salud y Protección</v>
          </cell>
          <cell r="F265" t="str">
            <v>Ministerio de Salud</v>
          </cell>
          <cell r="G265" t="str">
            <v>Fortalecimiento de la gestión y dirección del sector Salud y Protección Social</v>
          </cell>
          <cell r="H265">
            <v>4973</v>
          </cell>
          <cell r="I265" t="str">
            <v>Gasto por eventos no incluidos en el plan de beneficios ($ billones)</v>
          </cell>
          <cell r="J265" t="str">
            <v>Resultado</v>
          </cell>
          <cell r="K265" t="str">
            <v>Sectorial</v>
          </cell>
          <cell r="L265" t="str">
            <v>SI</v>
          </cell>
          <cell r="M265" t="str">
            <v>NO</v>
          </cell>
          <cell r="N265" t="str">
            <v>NO</v>
          </cell>
          <cell r="O265" t="str">
            <v>SI</v>
          </cell>
          <cell r="P265" t="str">
            <v>Billones de pesos</v>
          </cell>
          <cell r="Q265" t="str">
            <v>Anual</v>
          </cell>
          <cell r="R265" t="str">
            <v>Reducción</v>
          </cell>
          <cell r="S265">
            <v>1.7</v>
          </cell>
          <cell r="T265">
            <v>1.7</v>
          </cell>
          <cell r="U265">
            <v>1.5</v>
          </cell>
          <cell r="V265">
            <v>1.3</v>
          </cell>
          <cell r="W265">
            <v>1.2</v>
          </cell>
          <cell r="X265">
            <v>1.2</v>
          </cell>
          <cell r="Y265">
            <v>0</v>
          </cell>
          <cell r="Z265">
            <v>0</v>
          </cell>
          <cell r="AA265">
            <v>0</v>
          </cell>
          <cell r="AB265">
            <v>0</v>
          </cell>
          <cell r="AC265">
            <v>0</v>
          </cell>
          <cell r="AD265">
            <v>0</v>
          </cell>
          <cell r="AE265" t="str">
            <v>En este período, se efectuó giro previo de acuerdo con la radicación que efectuaron las entidades recobrantes en el mes de abril de 2016 por valor de $ 132.597.468.842,66. De este valor, se efectuó giro directo a favor de los prestadores de servicios y te</v>
          </cell>
          <cell r="AF265">
            <v>42490.208333333299</v>
          </cell>
          <cell r="AG265">
            <v>42500.457601736103</v>
          </cell>
          <cell r="AH265" t="str">
            <v>Álvaro Rojas Fuentes</v>
          </cell>
          <cell r="AI265" t="str">
            <v>arojas@minsalud.gov.co</v>
          </cell>
          <cell r="AJ265">
            <v>60</v>
          </cell>
          <cell r="AK265">
            <v>0</v>
          </cell>
          <cell r="AL265">
            <v>0</v>
          </cell>
        </row>
        <row r="266">
          <cell r="A266">
            <v>4974</v>
          </cell>
          <cell r="B266" t="str">
            <v>Todos por un Nuevo País</v>
          </cell>
          <cell r="C266" t="str">
            <v>Movilidad social</v>
          </cell>
          <cell r="D266" t="str">
            <v>Mejorar las condiciones de salud de la población colombiana y propiciar el goce efectivo del derecho a la salud, en condiciones de calidad, eficiencia, equidad y sostenibilidad</v>
          </cell>
          <cell r="E266" t="str">
            <v>Salud y Protección</v>
          </cell>
          <cell r="F266" t="str">
            <v>Ministerio de Salud</v>
          </cell>
          <cell r="G266" t="str">
            <v>Fortalecimiento de la gestión y dirección del sector Salud y Protección Social</v>
          </cell>
          <cell r="H266">
            <v>4974</v>
          </cell>
          <cell r="I266" t="str">
            <v>Porcentaje de ESE sin riesgo financiero o riesgo bajo</v>
          </cell>
          <cell r="J266" t="str">
            <v>Resultado</v>
          </cell>
          <cell r="K266" t="str">
            <v>Sectorial</v>
          </cell>
          <cell r="L266" t="str">
            <v>SI</v>
          </cell>
          <cell r="M266" t="str">
            <v>SI</v>
          </cell>
          <cell r="N266" t="str">
            <v>NO</v>
          </cell>
          <cell r="O266" t="str">
            <v>SI</v>
          </cell>
          <cell r="P266" t="str">
            <v>Porcentaje</v>
          </cell>
          <cell r="Q266" t="str">
            <v>Anual</v>
          </cell>
          <cell r="R266" t="str">
            <v>Capacidad</v>
          </cell>
          <cell r="S266">
            <v>41</v>
          </cell>
          <cell r="T266">
            <v>45</v>
          </cell>
          <cell r="U266">
            <v>50</v>
          </cell>
          <cell r="V266">
            <v>55</v>
          </cell>
          <cell r="W266">
            <v>60</v>
          </cell>
          <cell r="X266">
            <v>60</v>
          </cell>
          <cell r="Y266">
            <v>0</v>
          </cell>
          <cell r="Z266">
            <v>0</v>
          </cell>
          <cell r="AA266">
            <v>0</v>
          </cell>
          <cell r="AB266">
            <v>0</v>
          </cell>
          <cell r="AC266">
            <v>0</v>
          </cell>
          <cell r="AD266">
            <v>0</v>
          </cell>
          <cell r="AE266" t="str">
            <v>Se establecerá la categorizacion del riesgo para el 2016 a mas tardar el 31 de Mayo del presente año, con una presentacion del resultado cuantitativo en Enero de 2017 dada la implementación de las siguientes medidas: Reglamentación de la Subcuenta de Gara</v>
          </cell>
          <cell r="AF266">
            <v>42460.208333333299</v>
          </cell>
          <cell r="AG266">
            <v>42500.611209872703</v>
          </cell>
          <cell r="AH266" t="str">
            <v>Omar Guaje Miranda</v>
          </cell>
          <cell r="AI266" t="str">
            <v>oguaje@minsalud.gov.co</v>
          </cell>
          <cell r="AJ266">
            <v>180</v>
          </cell>
          <cell r="AK266">
            <v>0</v>
          </cell>
          <cell r="AL266">
            <v>0</v>
          </cell>
        </row>
        <row r="267">
          <cell r="A267">
            <v>4975</v>
          </cell>
          <cell r="B267" t="str">
            <v>Todos por un Nuevo País</v>
          </cell>
          <cell r="C267" t="str">
            <v>Movilidad social</v>
          </cell>
          <cell r="D267" t="str">
            <v>Mejorar las condiciones de salud de la población colombiana y propiciar el goce efectivo del derecho a la salud, en condiciones de calidad, eficiencia, equidad y sostenibilidad</v>
          </cell>
          <cell r="E267" t="str">
            <v>Salud y Protección</v>
          </cell>
          <cell r="F267" t="str">
            <v>Ministerio de Salud</v>
          </cell>
          <cell r="G267" t="str">
            <v>Fortalecimiento de la gestión y dirección del sector Salud y Protección Social</v>
          </cell>
          <cell r="H267">
            <v>4975</v>
          </cell>
          <cell r="I267" t="str">
            <v>Deudas a más de 180 días como porcentaje de facturación anual de los hospitales públicos</v>
          </cell>
          <cell r="J267" t="str">
            <v>Resultado</v>
          </cell>
          <cell r="K267" t="str">
            <v>Sectorial</v>
          </cell>
          <cell r="L267" t="str">
            <v>SI</v>
          </cell>
          <cell r="M267" t="str">
            <v>SI</v>
          </cell>
          <cell r="N267" t="str">
            <v>NO</v>
          </cell>
          <cell r="O267" t="str">
            <v>SI</v>
          </cell>
          <cell r="P267" t="str">
            <v>Porcentaje</v>
          </cell>
          <cell r="Q267" t="str">
            <v>Anual</v>
          </cell>
          <cell r="R267" t="str">
            <v>Reducción</v>
          </cell>
          <cell r="S267">
            <v>30</v>
          </cell>
          <cell r="T267">
            <v>30</v>
          </cell>
          <cell r="U267">
            <v>29</v>
          </cell>
          <cell r="V267">
            <v>27</v>
          </cell>
          <cell r="W267">
            <v>25</v>
          </cell>
          <cell r="X267">
            <v>25</v>
          </cell>
          <cell r="Y267">
            <v>0</v>
          </cell>
          <cell r="Z267">
            <v>0</v>
          </cell>
          <cell r="AA267">
            <v>0</v>
          </cell>
          <cell r="AB267">
            <v>0</v>
          </cell>
          <cell r="AC267">
            <v>0</v>
          </cell>
          <cell r="AD267">
            <v>0</v>
          </cell>
          <cell r="AE267" t="str">
            <v>Estipuladas las medidas de saneamiento y pago de deudas por parte del Gobierno Nacional y teniendo en cuenta el flujo de recursos y relación de pagadores y prestadores para el 2016, se reportara la medición del indicador en Marzo de 2017 a partir de las s</v>
          </cell>
          <cell r="AF267">
            <v>42460.208333333299</v>
          </cell>
          <cell r="AG267">
            <v>42501.475679247698</v>
          </cell>
          <cell r="AH267" t="str">
            <v>Omar Guaje Miranda</v>
          </cell>
          <cell r="AI267" t="str">
            <v>oguaje@minsalud.gov.co</v>
          </cell>
          <cell r="AJ267">
            <v>90</v>
          </cell>
          <cell r="AK267">
            <v>0</v>
          </cell>
          <cell r="AL267">
            <v>0</v>
          </cell>
        </row>
        <row r="268">
          <cell r="A268">
            <v>4976</v>
          </cell>
          <cell r="B268" t="str">
            <v>Todos por un Nuevo País</v>
          </cell>
          <cell r="C268" t="str">
            <v>Movilidad social</v>
          </cell>
          <cell r="D268" t="str">
            <v>Mejorar las condiciones de salud de la población colombiana y propiciar el goce efectivo del derecho a la salud, en condiciones de calidad, eficiencia, equidad y sostenibilidad</v>
          </cell>
          <cell r="E268" t="str">
            <v>Salud y Protección</v>
          </cell>
          <cell r="F268" t="str">
            <v>Ministerio de Salud</v>
          </cell>
          <cell r="G268" t="str">
            <v>Fortalecimiento de la gestión y dirección del sector Salud y Protección Social</v>
          </cell>
          <cell r="H268">
            <v>4976</v>
          </cell>
          <cell r="I268" t="str">
            <v>Porcentaje de EPS que cumplen las nuevas condiciones de habilitación financiera durante el periodo de transición</v>
          </cell>
          <cell r="J268" t="str">
            <v>Resultado</v>
          </cell>
          <cell r="K268" t="str">
            <v>Sectorial</v>
          </cell>
          <cell r="L268" t="str">
            <v>SI</v>
          </cell>
          <cell r="M268" t="str">
            <v>NO</v>
          </cell>
          <cell r="N268" t="str">
            <v>NO</v>
          </cell>
          <cell r="O268" t="str">
            <v>SI</v>
          </cell>
          <cell r="P268" t="str">
            <v>Porcentaje</v>
          </cell>
          <cell r="Q268" t="str">
            <v>Trimestral</v>
          </cell>
          <cell r="R268" t="str">
            <v>Capacidad</v>
          </cell>
          <cell r="S268">
            <v>60.6</v>
          </cell>
          <cell r="T268">
            <v>61</v>
          </cell>
          <cell r="U268">
            <v>67</v>
          </cell>
          <cell r="V268">
            <v>73</v>
          </cell>
          <cell r="W268">
            <v>80</v>
          </cell>
          <cell r="X268">
            <v>80</v>
          </cell>
          <cell r="Y268">
            <v>0</v>
          </cell>
          <cell r="Z268">
            <v>0</v>
          </cell>
          <cell r="AA268">
            <v>0</v>
          </cell>
          <cell r="AB268">
            <v>0</v>
          </cell>
          <cell r="AC268">
            <v>0</v>
          </cell>
          <cell r="AD268">
            <v>0</v>
          </cell>
          <cell r="AE268" t="str">
            <v xml:space="preserve">Adicionalmente al Decreto 2702 de 2014 y sus reglamentarios, el Gobierno Nacional destinó los siguientes recursos en el marco del artículo 97 de la Ley 1753 de 2015: (a) recursos propios de las CCF, (b) los recursos del artículo 46 de la Ley 1438 de 2011 </v>
          </cell>
          <cell r="AF268">
            <v>42429.208333333299</v>
          </cell>
          <cell r="AG268">
            <v>42439.347013391198</v>
          </cell>
          <cell r="AH268" t="str">
            <v>Omar Guaje Miranda</v>
          </cell>
          <cell r="AI268" t="str">
            <v>oguaje@minsalud.gov.co</v>
          </cell>
          <cell r="AJ268">
            <v>90</v>
          </cell>
          <cell r="AK268">
            <v>0</v>
          </cell>
          <cell r="AL268">
            <v>0</v>
          </cell>
        </row>
        <row r="269">
          <cell r="A269">
            <v>4977</v>
          </cell>
          <cell r="B269" t="str">
            <v>Todos por un Nuevo País</v>
          </cell>
          <cell r="C269" t="str">
            <v>Movilidad social</v>
          </cell>
          <cell r="D269" t="str">
            <v>Mejorar las condiciones de salud de la población colombiana y propiciar el goce efectivo del derecho a la salud, en condiciones de calidad, eficiencia, equidad y sostenibilidad</v>
          </cell>
          <cell r="E269" t="str">
            <v>Salud y Protección</v>
          </cell>
          <cell r="F269" t="str">
            <v>Ministerio de Salud</v>
          </cell>
          <cell r="G269" t="str">
            <v>Fortalecimiento de la gestión y dirección del sector Salud y Protección Social</v>
          </cell>
          <cell r="H269">
            <v>4977</v>
          </cell>
          <cell r="I269" t="str">
            <v>Ahorros al sistema de salud por control de precios de tecnologías en salud ($ billones)</v>
          </cell>
          <cell r="J269" t="str">
            <v>Gestión</v>
          </cell>
          <cell r="K269" t="str">
            <v>Sectorial</v>
          </cell>
          <cell r="L269" t="str">
            <v>SI</v>
          </cell>
          <cell r="M269" t="str">
            <v>NO</v>
          </cell>
          <cell r="N269" t="str">
            <v>NO</v>
          </cell>
          <cell r="O269" t="str">
            <v>SI</v>
          </cell>
          <cell r="P269" t="str">
            <v>Porcentaje</v>
          </cell>
          <cell r="Q269" t="str">
            <v>Anual</v>
          </cell>
          <cell r="R269" t="str">
            <v>Flujo</v>
          </cell>
          <cell r="S269">
            <v>1</v>
          </cell>
          <cell r="T269">
            <v>1.1000000000000001</v>
          </cell>
          <cell r="U269">
            <v>1.2</v>
          </cell>
          <cell r="V269">
            <v>1.3</v>
          </cell>
          <cell r="W269">
            <v>1.3</v>
          </cell>
          <cell r="X269">
            <v>1.3</v>
          </cell>
          <cell r="Y269">
            <v>0</v>
          </cell>
          <cell r="Z269">
            <v>0</v>
          </cell>
          <cell r="AA269">
            <v>0</v>
          </cell>
          <cell r="AB269">
            <v>0</v>
          </cell>
          <cell r="AC269">
            <v>0</v>
          </cell>
          <cell r="AD269">
            <v>0</v>
          </cell>
          <cell r="AE269" t="str">
            <v>Se expidió el Decreto No. 705 del 27 de abril de 2016 "Por el cual se establecen disposiciones sobre el Proceso de Regulación de Precios de Medicamentos a Nivel Nacional", en el Diario Oficinal No. 49857 del 27 de abril de 2016.</v>
          </cell>
          <cell r="AF269">
            <v>42490.208333333299</v>
          </cell>
          <cell r="AG269">
            <v>42500.459406793998</v>
          </cell>
          <cell r="AH269" t="str">
            <v>Javier  Guzmán</v>
          </cell>
          <cell r="AI269" t="str">
            <v>jguzman@minsalud.gov.co</v>
          </cell>
          <cell r="AJ269">
            <v>0</v>
          </cell>
          <cell r="AK269">
            <v>0</v>
          </cell>
          <cell r="AL269">
            <v>0</v>
          </cell>
        </row>
        <row r="270">
          <cell r="A270">
            <v>5386</v>
          </cell>
          <cell r="B270" t="str">
            <v>Todos por un Nuevo País</v>
          </cell>
          <cell r="C270" t="str">
            <v>Movilidad social</v>
          </cell>
          <cell r="D270" t="str">
            <v>Mejorar las condiciones de salud de la población colombiana y propiciar el goce efectivo del derecho a la salud, en condiciones de calidad, eficiencia, equidad y sostenibilidad</v>
          </cell>
          <cell r="E270" t="str">
            <v>Salud y Protección</v>
          </cell>
          <cell r="F270" t="str">
            <v>Ministerio de Salud</v>
          </cell>
          <cell r="G270" t="str">
            <v>Fortalecimiento de la gestión y dirección del sector Salud y Protección Social</v>
          </cell>
          <cell r="H270">
            <v>5386</v>
          </cell>
          <cell r="I270" t="str">
            <v xml:space="preserve">Número de variables de la historia clínica disponibles en línea </v>
          </cell>
          <cell r="J270" t="str">
            <v>Producto</v>
          </cell>
          <cell r="K270" t="str">
            <v>Sectorial</v>
          </cell>
          <cell r="L270" t="str">
            <v>NO</v>
          </cell>
          <cell r="M270" t="str">
            <v>NO</v>
          </cell>
          <cell r="N270" t="str">
            <v>NO</v>
          </cell>
          <cell r="O270" t="str">
            <v>SI</v>
          </cell>
          <cell r="P270" t="str">
            <v xml:space="preserve">Variables </v>
          </cell>
          <cell r="Q270" t="str">
            <v>Semestral</v>
          </cell>
          <cell r="R270" t="str">
            <v>Capacidad</v>
          </cell>
          <cell r="S270">
            <v>0</v>
          </cell>
          <cell r="T270">
            <v>20</v>
          </cell>
          <cell r="U270">
            <v>25</v>
          </cell>
          <cell r="V270">
            <v>30</v>
          </cell>
          <cell r="W270">
            <v>35</v>
          </cell>
          <cell r="X270">
            <v>35</v>
          </cell>
          <cell r="Y270">
            <v>0</v>
          </cell>
          <cell r="Z270">
            <v>0</v>
          </cell>
          <cell r="AA270">
            <v>0</v>
          </cell>
          <cell r="AB270">
            <v>0</v>
          </cell>
          <cell r="AC270">
            <v>0</v>
          </cell>
          <cell r="AD270">
            <v>0</v>
          </cell>
          <cell r="AE270" t="str">
            <v>Disposición de nuevas variables al ciudadano, para un total de 25: sexo, edad, departamento de residencia, municipio de residencia, departamento donde labora, municipio donde labora, actividad económica, paciente enfremedad renal crónica (ERC), paciente V</v>
          </cell>
          <cell r="AF270">
            <v>42490.208333333299</v>
          </cell>
          <cell r="AG270">
            <v>42500.455285763899</v>
          </cell>
          <cell r="AH270" t="str">
            <v>Dolly  Ovalle</v>
          </cell>
          <cell r="AI270" t="str">
            <v>dovalle@minsalud.gov.co</v>
          </cell>
          <cell r="AJ270">
            <v>30</v>
          </cell>
          <cell r="AK270">
            <v>0</v>
          </cell>
          <cell r="AL270">
            <v>0</v>
          </cell>
        </row>
        <row r="271">
          <cell r="A271">
            <v>5244</v>
          </cell>
          <cell r="B271" t="str">
            <v>Todos por un Nuevo País</v>
          </cell>
          <cell r="C271" t="str">
            <v>Movilidad social</v>
          </cell>
          <cell r="D271" t="str">
            <v>Mejorar las condiciones de salud de la población colombiana y propiciar el goce efectivo del derecho a la salud, en condiciones de calidad, eficiencia, equidad y sostenibilidad</v>
          </cell>
          <cell r="E271" t="str">
            <v>Salud y Protección</v>
          </cell>
          <cell r="F271" t="str">
            <v>Supersalud</v>
          </cell>
          <cell r="G271" t="str">
            <v>Calidad, acceso a los servicios de salud y fortalecimiento de la red de emergencias.</v>
          </cell>
          <cell r="H271">
            <v>5244</v>
          </cell>
          <cell r="I271" t="str">
            <v>Porcentaje de PQR respondidas por las Entidades Administradoras de Planes de Beneficios</v>
          </cell>
          <cell r="J271" t="str">
            <v>Gestión</v>
          </cell>
          <cell r="K271" t="str">
            <v>Sectorial</v>
          </cell>
          <cell r="L271" t="str">
            <v>NO</v>
          </cell>
          <cell r="M271" t="str">
            <v>NO</v>
          </cell>
          <cell r="N271" t="str">
            <v>NO</v>
          </cell>
          <cell r="O271" t="str">
            <v>SI</v>
          </cell>
          <cell r="P271" t="str">
            <v>Porcentaje</v>
          </cell>
          <cell r="Q271" t="str">
            <v>Mensual</v>
          </cell>
          <cell r="R271" t="str">
            <v>Capacidad</v>
          </cell>
          <cell r="S271">
            <v>0</v>
          </cell>
          <cell r="T271">
            <v>0</v>
          </cell>
          <cell r="U271">
            <v>80</v>
          </cell>
          <cell r="V271">
            <v>90</v>
          </cell>
          <cell r="W271">
            <v>95</v>
          </cell>
          <cell r="X271">
            <v>95</v>
          </cell>
          <cell r="Y271">
            <v>55</v>
          </cell>
          <cell r="Z271">
            <v>100</v>
          </cell>
          <cell r="AA271">
            <v>55</v>
          </cell>
          <cell r="AB271">
            <v>100</v>
          </cell>
          <cell r="AC271">
            <v>42460.208333333299</v>
          </cell>
          <cell r="AD271">
            <v>42492.672057291697</v>
          </cell>
          <cell r="AE271" t="str">
            <v>Aunque el indicador cuantitativo cuenta con una tendencia decreciente, el ejercicio de seguimiento a las PQR ha permitido que la Superintendencia Nacional de Salud tome medidas de manera focalizada hacia los motivos y las EAPB donde se presentan las princ</v>
          </cell>
          <cell r="AF271">
            <v>42490.208333333299</v>
          </cell>
          <cell r="AG271">
            <v>42492.6720571759</v>
          </cell>
          <cell r="AH271" t="str">
            <v>Catalina Góngora Torres</v>
          </cell>
          <cell r="AI271" t="str">
            <v>cgongora@supersalud.gov.co</v>
          </cell>
          <cell r="AJ271">
            <v>30</v>
          </cell>
          <cell r="AK271">
            <v>42490.208333333299</v>
          </cell>
          <cell r="AL271">
            <v>-13</v>
          </cell>
        </row>
        <row r="272">
          <cell r="A272">
            <v>4858</v>
          </cell>
          <cell r="B272" t="str">
            <v>Todos por un Nuevo País</v>
          </cell>
          <cell r="C272" t="str">
            <v>Movilidad social</v>
          </cell>
          <cell r="D272" t="str">
            <v>Generar alternativas para crear empleos de calidad y acceder al aseguramiento ante la falta de ingresos y los riesgos laborales</v>
          </cell>
          <cell r="E272" t="str">
            <v>Trabajo</v>
          </cell>
          <cell r="F272" t="str">
            <v>Colpensiones</v>
          </cell>
          <cell r="G272" t="str">
            <v>Generación de ingresos y empleo</v>
          </cell>
          <cell r="H272">
            <v>4858</v>
          </cell>
          <cell r="I272" t="str">
            <v>Personas vinculadas a los Beneficios Económicos Periódicos</v>
          </cell>
          <cell r="J272" t="str">
            <v>Gestión</v>
          </cell>
          <cell r="K272" t="str">
            <v>Sectorial</v>
          </cell>
          <cell r="L272" t="str">
            <v>SI</v>
          </cell>
          <cell r="M272" t="str">
            <v>NO</v>
          </cell>
          <cell r="N272" t="str">
            <v>NO</v>
          </cell>
          <cell r="O272" t="str">
            <v>SI</v>
          </cell>
          <cell r="P272" t="str">
            <v>Personas</v>
          </cell>
          <cell r="Q272" t="str">
            <v>Mensual</v>
          </cell>
          <cell r="R272" t="str">
            <v>Capacidad</v>
          </cell>
          <cell r="S272">
            <v>15962</v>
          </cell>
          <cell r="T272">
            <v>190051</v>
          </cell>
          <cell r="U272">
            <v>550000</v>
          </cell>
          <cell r="V272">
            <v>910000</v>
          </cell>
          <cell r="W272">
            <v>1271000</v>
          </cell>
          <cell r="X272">
            <v>1271000</v>
          </cell>
          <cell r="Y272">
            <v>279703</v>
          </cell>
          <cell r="Z272">
            <v>49.39</v>
          </cell>
          <cell r="AA272">
            <v>279703</v>
          </cell>
          <cell r="AB272">
            <v>21.02</v>
          </cell>
          <cell r="AC272">
            <v>42490.208333333299</v>
          </cell>
          <cell r="AD272">
            <v>42500.458059687502</v>
          </cell>
          <cell r="AE272" t="str">
            <v>Para el mes de abril Colpensiones continua anudando esfuerzos con los Alcaldes en la regional Caribe y ha efectuado agendas de trabajo con el gremio de los Cafeteros en especial en la regional Eje Cafetero, para el desarrollo de jornadas y eventos de divu</v>
          </cell>
          <cell r="AF272">
            <v>42490.208333333299</v>
          </cell>
          <cell r="AG272">
            <v>42500.458059490702</v>
          </cell>
          <cell r="AH272" t="str">
            <v>Javier Eduardo  Guzman Silva</v>
          </cell>
          <cell r="AI272" t="str">
            <v>jeguzmans@colpensiones.gov.co</v>
          </cell>
          <cell r="AJ272">
            <v>15</v>
          </cell>
          <cell r="AK272">
            <v>42520.208333333299</v>
          </cell>
          <cell r="AL272">
            <v>-28</v>
          </cell>
        </row>
        <row r="273">
          <cell r="A273">
            <v>4859</v>
          </cell>
          <cell r="B273" t="str">
            <v>Todos por un Nuevo País</v>
          </cell>
          <cell r="C273" t="str">
            <v>Movilidad social</v>
          </cell>
          <cell r="D273" t="str">
            <v>Generar alternativas para crear empleos de calidad y acceder al aseguramiento ante la falta de ingresos y los riesgos laborales</v>
          </cell>
          <cell r="E273" t="str">
            <v>Trabajo</v>
          </cell>
          <cell r="F273" t="str">
            <v>MinTrabajo</v>
          </cell>
          <cell r="G273" t="str">
            <v>Generación de ingresos y empleo</v>
          </cell>
          <cell r="H273">
            <v>4859</v>
          </cell>
          <cell r="I273" t="str">
            <v>Tasa de Desempleo jóvenes (14 - 28 años)</v>
          </cell>
          <cell r="J273" t="str">
            <v>Gestión</v>
          </cell>
          <cell r="K273" t="str">
            <v>Sectorial</v>
          </cell>
          <cell r="L273" t="str">
            <v>SI</v>
          </cell>
          <cell r="M273" t="str">
            <v>NO</v>
          </cell>
          <cell r="N273" t="str">
            <v>NO</v>
          </cell>
          <cell r="O273" t="str">
            <v>SI</v>
          </cell>
          <cell r="P273" t="str">
            <v>Pendiente</v>
          </cell>
          <cell r="Q273" t="str">
            <v>Anual</v>
          </cell>
          <cell r="R273" t="str">
            <v>Reducción</v>
          </cell>
          <cell r="S273">
            <v>15.8</v>
          </cell>
          <cell r="T273">
            <v>15.3</v>
          </cell>
          <cell r="U273">
            <v>14.9</v>
          </cell>
          <cell r="V273">
            <v>14.4</v>
          </cell>
          <cell r="W273">
            <v>13.9</v>
          </cell>
          <cell r="X273">
            <v>13.9</v>
          </cell>
          <cell r="Y273">
            <v>0</v>
          </cell>
          <cell r="Z273">
            <v>0</v>
          </cell>
          <cell r="AA273">
            <v>0</v>
          </cell>
          <cell r="AB273">
            <v>0</v>
          </cell>
          <cell r="AC273">
            <v>0</v>
          </cell>
          <cell r="AD273">
            <v>0</v>
          </cell>
          <cell r="AE273" t="str">
            <v>Se continuó con la operación del programa 40 Mil Primeros Empleos, fortaleciendo la estrategia de gestión empresarial en Cundinamarca, promoviendo acuerdos con la Gobernación de Boyacá y la articulación con el SENA para mejorar la implementación del progr</v>
          </cell>
          <cell r="AF273">
            <v>42490.208333333299</v>
          </cell>
          <cell r="AG273">
            <v>42496.623192210602</v>
          </cell>
          <cell r="AH273" t="str">
            <v>Diana Hernández Hernández</v>
          </cell>
          <cell r="AI273" t="str">
            <v>dhernandezh@mintrabajo.gov.co</v>
          </cell>
          <cell r="AJ273">
            <v>30</v>
          </cell>
          <cell r="AK273">
            <v>0</v>
          </cell>
          <cell r="AL273">
            <v>0</v>
          </cell>
        </row>
        <row r="274">
          <cell r="A274">
            <v>4860</v>
          </cell>
          <cell r="B274" t="str">
            <v>Todos por un Nuevo País</v>
          </cell>
          <cell r="C274" t="str">
            <v>Movilidad social</v>
          </cell>
          <cell r="D274" t="str">
            <v>Generar alternativas para crear empleos de calidad y acceder al aseguramiento ante la falta de ingresos y los riesgos laborales</v>
          </cell>
          <cell r="E274" t="str">
            <v>Trabajo</v>
          </cell>
          <cell r="F274" t="str">
            <v>MinTrabajo</v>
          </cell>
          <cell r="G274" t="str">
            <v>Generación de ingresos y empleo</v>
          </cell>
          <cell r="H274">
            <v>4860</v>
          </cell>
          <cell r="I274" t="str">
            <v>Tasa de desempleo femenina</v>
          </cell>
          <cell r="J274" t="str">
            <v>Gestión</v>
          </cell>
          <cell r="K274" t="str">
            <v>Sectorial</v>
          </cell>
          <cell r="L274" t="str">
            <v>SI</v>
          </cell>
          <cell r="M274" t="str">
            <v>NO</v>
          </cell>
          <cell r="N274" t="str">
            <v>NO</v>
          </cell>
          <cell r="O274" t="str">
            <v>SI</v>
          </cell>
          <cell r="P274" t="str">
            <v>Tasa</v>
          </cell>
          <cell r="Q274" t="str">
            <v>Anual</v>
          </cell>
          <cell r="R274" t="str">
            <v>Reducción</v>
          </cell>
          <cell r="S274">
            <v>11.9</v>
          </cell>
          <cell r="T274">
            <v>11.6</v>
          </cell>
          <cell r="U274">
            <v>11.2</v>
          </cell>
          <cell r="V274">
            <v>10.9</v>
          </cell>
          <cell r="W274">
            <v>10.5</v>
          </cell>
          <cell r="X274">
            <v>10.5</v>
          </cell>
          <cell r="Y274">
            <v>0</v>
          </cell>
          <cell r="Z274">
            <v>0</v>
          </cell>
          <cell r="AA274">
            <v>0</v>
          </cell>
          <cell r="AB274">
            <v>0</v>
          </cell>
          <cell r="AC274">
            <v>0</v>
          </cell>
          <cell r="AD274">
            <v>0</v>
          </cell>
          <cell r="AE274" t="str">
            <v>Teniendo en cuenta que las dinámicas del mercado laboral son un determinante fundamental de la tasa de desempleo femenino, el Ministerio centra su acción en la creación de lineamientos de política que elimine las barreras de entrada de las mujeres al merc</v>
          </cell>
          <cell r="AF274">
            <v>42490.208333333299</v>
          </cell>
          <cell r="AG274">
            <v>42496.634620138902</v>
          </cell>
          <cell r="AH274" t="str">
            <v>Diana Hernández Hernández</v>
          </cell>
          <cell r="AI274" t="str">
            <v>dhernandezh@mintrabajo.gov.co</v>
          </cell>
          <cell r="AJ274">
            <v>30</v>
          </cell>
          <cell r="AK274">
            <v>0</v>
          </cell>
          <cell r="AL274">
            <v>0</v>
          </cell>
        </row>
        <row r="275">
          <cell r="A275">
            <v>5173</v>
          </cell>
          <cell r="B275" t="str">
            <v>Todos por un Nuevo País</v>
          </cell>
          <cell r="C275" t="str">
            <v>Movilidad social</v>
          </cell>
          <cell r="D275" t="str">
            <v>Generar alternativas para crear empleos de calidad y acceder al aseguramiento ante la falta de ingresos y los riesgos laborales</v>
          </cell>
          <cell r="E275" t="str">
            <v>Trabajo</v>
          </cell>
          <cell r="F275" t="str">
            <v>MinTrabajo</v>
          </cell>
          <cell r="G275" t="str">
            <v>Generación de ingresos y empleo</v>
          </cell>
          <cell r="H275">
            <v>5173</v>
          </cell>
          <cell r="I275" t="str">
            <v>Nuevos empleos generados</v>
          </cell>
          <cell r="J275" t="str">
            <v>Gestión</v>
          </cell>
          <cell r="K275" t="str">
            <v>Sectorial</v>
          </cell>
          <cell r="L275" t="str">
            <v>NO</v>
          </cell>
          <cell r="M275" t="str">
            <v>SI</v>
          </cell>
          <cell r="N275" t="str">
            <v>NO</v>
          </cell>
          <cell r="O275" t="str">
            <v>SI</v>
          </cell>
          <cell r="P275" t="str">
            <v>Empleos</v>
          </cell>
          <cell r="Q275" t="str">
            <v>Anual</v>
          </cell>
          <cell r="R275" t="str">
            <v>Flujo</v>
          </cell>
          <cell r="S275">
            <v>2450000</v>
          </cell>
          <cell r="T275">
            <v>578769</v>
          </cell>
          <cell r="U275">
            <v>1115219</v>
          </cell>
          <cell r="V275">
            <v>1616479</v>
          </cell>
          <cell r="W275">
            <v>2000000</v>
          </cell>
          <cell r="X275">
            <v>2000000</v>
          </cell>
          <cell r="Y275">
            <v>0</v>
          </cell>
          <cell r="Z275">
            <v>0</v>
          </cell>
          <cell r="AA275">
            <v>0</v>
          </cell>
          <cell r="AB275">
            <v>0</v>
          </cell>
          <cell r="AC275">
            <v>0</v>
          </cell>
          <cell r="AD275">
            <v>0</v>
          </cell>
          <cell r="AE275" t="str">
            <v xml:space="preserve">De acuerdo a los datos de generación de empleo para el cuarto mes del segundo año de Gobierno (diciembre de 2015:creación de 45.377 empleos), la misma se concentró en el sector de Comercio, restaurantes y hoteles (65,2%), el sector agropecuario (38,5%) y </v>
          </cell>
          <cell r="AF275">
            <v>42490.208333333299</v>
          </cell>
          <cell r="AG275">
            <v>42500.620224340302</v>
          </cell>
          <cell r="AH275" t="str">
            <v>Diana Hernández Hernández</v>
          </cell>
          <cell r="AI275" t="str">
            <v>dhernandezh@mintrabajo.gov.co</v>
          </cell>
          <cell r="AJ275">
            <v>30</v>
          </cell>
          <cell r="AK275">
            <v>0</v>
          </cell>
          <cell r="AL275">
            <v>0</v>
          </cell>
        </row>
        <row r="276">
          <cell r="A276">
            <v>5175</v>
          </cell>
          <cell r="B276" t="str">
            <v>Todos por un Nuevo País</v>
          </cell>
          <cell r="C276" t="str">
            <v>Movilidad social</v>
          </cell>
          <cell r="D276" t="str">
            <v>Generar alternativas para crear empleos de calidad y acceder al aseguramiento ante la falta de ingresos y los riesgos laborales</v>
          </cell>
          <cell r="E276" t="str">
            <v>Trabajo</v>
          </cell>
          <cell r="F276" t="str">
            <v>MinTrabajo</v>
          </cell>
          <cell r="G276" t="str">
            <v>Generación de ingresos y empleo</v>
          </cell>
          <cell r="H276">
            <v>5175</v>
          </cell>
          <cell r="I276" t="str">
            <v>Jóvenes contratados en empresas privadas a través de la Ruta de Primer Empleo</v>
          </cell>
          <cell r="J276" t="str">
            <v>Gestión</v>
          </cell>
          <cell r="K276" t="str">
            <v>Sectorial</v>
          </cell>
          <cell r="L276" t="str">
            <v>NO</v>
          </cell>
          <cell r="M276" t="str">
            <v>SI</v>
          </cell>
          <cell r="N276" t="str">
            <v>NO</v>
          </cell>
          <cell r="O276" t="str">
            <v>SI</v>
          </cell>
          <cell r="P276" t="str">
            <v>Jóvenes</v>
          </cell>
          <cell r="Q276" t="str">
            <v>Mensual</v>
          </cell>
          <cell r="R276" t="str">
            <v>Acumulado</v>
          </cell>
          <cell r="S276">
            <v>0</v>
          </cell>
          <cell r="T276">
            <v>15000</v>
          </cell>
          <cell r="U276">
            <v>25000</v>
          </cell>
          <cell r="V276">
            <v>0</v>
          </cell>
          <cell r="W276">
            <v>0</v>
          </cell>
          <cell r="X276">
            <v>40000</v>
          </cell>
          <cell r="Y276">
            <v>5773</v>
          </cell>
          <cell r="Z276">
            <v>23.091999999999999</v>
          </cell>
          <cell r="AA276">
            <v>20432</v>
          </cell>
          <cell r="AB276">
            <v>51.08</v>
          </cell>
          <cell r="AC276">
            <v>42490.208333333299</v>
          </cell>
          <cell r="AD276">
            <v>42500.745749305599</v>
          </cell>
          <cell r="AE276" t="str">
            <v>Fortalecimiento de la estrategia de gestión empresarial en el departamento de Cundinamarca Revisión de acuerdos con la Gobernación de Boyacá y Comfaboy para impulsar el programa en el departamento Se retomó el proceso de articulación con el SENA para mejo</v>
          </cell>
          <cell r="AF276">
            <v>42490.208333333299</v>
          </cell>
          <cell r="AG276">
            <v>42500.745749155103</v>
          </cell>
          <cell r="AH276" t="str">
            <v>Nohora Trujillo</v>
          </cell>
          <cell r="AI276" t="str">
            <v>ntrujillo.ext@serviciodeempleo.gov.co</v>
          </cell>
          <cell r="AJ276">
            <v>30</v>
          </cell>
          <cell r="AK276">
            <v>42520.208333333299</v>
          </cell>
          <cell r="AL276">
            <v>-43</v>
          </cell>
        </row>
        <row r="277">
          <cell r="A277">
            <v>4855</v>
          </cell>
          <cell r="B277" t="str">
            <v>Todos por un Nuevo País</v>
          </cell>
          <cell r="C277" t="str">
            <v>Movilidad social</v>
          </cell>
          <cell r="D277" t="str">
            <v>Generar alternativas para crear empleos de calidad y acceder al aseguramiento ante la falta de ingresos y los riesgos laborales</v>
          </cell>
          <cell r="E277" t="str">
            <v>Trabajo</v>
          </cell>
          <cell r="F277" t="str">
            <v>MinTrabajo</v>
          </cell>
          <cell r="G277" t="str">
            <v>Generación de ingresos y empleo</v>
          </cell>
          <cell r="H277">
            <v>4855</v>
          </cell>
          <cell r="I277" t="str">
            <v>Porcentaje de adultos mayores con algún tipo de protección a los ingresos</v>
          </cell>
          <cell r="J277" t="str">
            <v>Gestión</v>
          </cell>
          <cell r="K277" t="str">
            <v>Sectorial</v>
          </cell>
          <cell r="L277" t="str">
            <v>SI</v>
          </cell>
          <cell r="M277" t="str">
            <v>NO</v>
          </cell>
          <cell r="N277" t="str">
            <v>NO</v>
          </cell>
          <cell r="O277" t="str">
            <v>SI</v>
          </cell>
          <cell r="P277" t="str">
            <v>Pendiente</v>
          </cell>
          <cell r="Q277" t="str">
            <v>Mensual</v>
          </cell>
          <cell r="R277" t="str">
            <v>Capacidad</v>
          </cell>
          <cell r="S277">
            <v>59</v>
          </cell>
          <cell r="T277">
            <v>59.75</v>
          </cell>
          <cell r="U277">
            <v>60.5</v>
          </cell>
          <cell r="V277">
            <v>61.25</v>
          </cell>
          <cell r="W277">
            <v>62</v>
          </cell>
          <cell r="X277">
            <v>62</v>
          </cell>
          <cell r="Y277">
            <v>60.38</v>
          </cell>
          <cell r="Z277">
            <v>92</v>
          </cell>
          <cell r="AA277">
            <v>60.38</v>
          </cell>
          <cell r="AB277">
            <v>46</v>
          </cell>
          <cell r="AC277">
            <v>42400.208333333299</v>
          </cell>
          <cell r="AD277">
            <v>42482.655437534697</v>
          </cell>
          <cell r="AE277" t="str">
            <v xml:space="preserve">El indicador es la suma total de los pensionados más el total de personas con beneficio BEPS, más los cupos otorgados del programa Colombia Mayor dividido entre la población en edad de pensionarse, que para el año 2016, está alcanza la cifra de 5.875.954 </v>
          </cell>
          <cell r="AF277">
            <v>42400.208333333299</v>
          </cell>
          <cell r="AG277">
            <v>42482.655437303198</v>
          </cell>
          <cell r="AH277" t="str">
            <v>Diana Arenas Pedraza</v>
          </cell>
          <cell r="AI277" t="str">
            <v>darenas@mintrabajo.gov.co</v>
          </cell>
          <cell r="AJ277">
            <v>60</v>
          </cell>
          <cell r="AK277">
            <v>42429.208333333299</v>
          </cell>
          <cell r="AL277">
            <v>17</v>
          </cell>
        </row>
        <row r="278">
          <cell r="A278">
            <v>4856</v>
          </cell>
          <cell r="B278" t="str">
            <v>Todos por un Nuevo País</v>
          </cell>
          <cell r="C278" t="str">
            <v>Movilidad social</v>
          </cell>
          <cell r="D278" t="str">
            <v>Generar alternativas para crear empleos de calidad y acceder al aseguramiento ante la falta de ingresos y los riesgos laborales</v>
          </cell>
          <cell r="E278" t="str">
            <v>Trabajo</v>
          </cell>
          <cell r="F278" t="str">
            <v>MinTrabajo</v>
          </cell>
          <cell r="G278" t="str">
            <v>Generación de ingresos y empleo</v>
          </cell>
          <cell r="H278">
            <v>4856</v>
          </cell>
          <cell r="I278" t="str">
            <v>Beneficiarios del Programa Colombia Mayor (acumulado)</v>
          </cell>
          <cell r="J278" t="str">
            <v>Gestión</v>
          </cell>
          <cell r="K278" t="str">
            <v>Sectorial</v>
          </cell>
          <cell r="L278" t="str">
            <v>SI</v>
          </cell>
          <cell r="M278" t="str">
            <v>NO</v>
          </cell>
          <cell r="N278" t="str">
            <v>NO</v>
          </cell>
          <cell r="O278" t="str">
            <v>SI</v>
          </cell>
          <cell r="P278" t="str">
            <v>Beneficiarios</v>
          </cell>
          <cell r="Q278" t="str">
            <v>Bimestral</v>
          </cell>
          <cell r="R278" t="str">
            <v>Capacidad</v>
          </cell>
          <cell r="S278">
            <v>1845026</v>
          </cell>
          <cell r="T278">
            <v>2065000</v>
          </cell>
          <cell r="U278">
            <v>2115000</v>
          </cell>
          <cell r="V278">
            <v>2165000</v>
          </cell>
          <cell r="W278">
            <v>2215000</v>
          </cell>
          <cell r="X278">
            <v>2215000</v>
          </cell>
          <cell r="Y278">
            <v>2164066</v>
          </cell>
          <cell r="Z278">
            <v>100</v>
          </cell>
          <cell r="AA278">
            <v>2164066</v>
          </cell>
          <cell r="AB278">
            <v>86.23</v>
          </cell>
          <cell r="AC278">
            <v>42490.208333333299</v>
          </cell>
          <cell r="AD278">
            <v>42494.756259409703</v>
          </cell>
          <cell r="AE278" t="str">
            <v>El número de personas que se han beneficiado con los subsidios del Programa de Protección Social al Adulto Mayor desde el inicio del programa en diciembre del año 2003 hasta la última fecha de corte es conocido como máximas de coberturas. La máxima de cob</v>
          </cell>
          <cell r="AF278">
            <v>42490.208333333299</v>
          </cell>
          <cell r="AG278">
            <v>42494.756259259302</v>
          </cell>
          <cell r="AH278" t="str">
            <v>Olga Lucía Callejas Cortés</v>
          </cell>
          <cell r="AI278" t="str">
            <v>ocallejas@mintrabajo.gov.co</v>
          </cell>
          <cell r="AJ278">
            <v>0</v>
          </cell>
          <cell r="AK278">
            <v>42551.208333333299</v>
          </cell>
          <cell r="AL278">
            <v>-43</v>
          </cell>
        </row>
        <row r="279">
          <cell r="A279">
            <v>4857</v>
          </cell>
          <cell r="B279" t="str">
            <v>Todos por un Nuevo País</v>
          </cell>
          <cell r="C279" t="str">
            <v>Movilidad social</v>
          </cell>
          <cell r="D279" t="str">
            <v>Generar alternativas para crear empleos de calidad y acceder al aseguramiento ante la falta de ingresos y los riesgos laborales</v>
          </cell>
          <cell r="E279" t="str">
            <v>Trabajo</v>
          </cell>
          <cell r="F279" t="str">
            <v>MinTrabajo</v>
          </cell>
          <cell r="G279" t="str">
            <v>Generación de ingresos y empleo</v>
          </cell>
          <cell r="H279">
            <v>4857</v>
          </cell>
          <cell r="I279" t="str">
            <v>Adultos mayores con pensión</v>
          </cell>
          <cell r="J279" t="str">
            <v>Gestión</v>
          </cell>
          <cell r="K279" t="str">
            <v>Sectorial</v>
          </cell>
          <cell r="L279" t="str">
            <v>SI</v>
          </cell>
          <cell r="M279" t="str">
            <v>NO</v>
          </cell>
          <cell r="N279" t="str">
            <v>NO</v>
          </cell>
          <cell r="O279" t="str">
            <v>SI</v>
          </cell>
          <cell r="P279" t="str">
            <v>Pendiente</v>
          </cell>
          <cell r="Q279" t="str">
            <v>Mensual</v>
          </cell>
          <cell r="R279" t="str">
            <v>Capacidad</v>
          </cell>
          <cell r="S279">
            <v>1973082</v>
          </cell>
          <cell r="T279">
            <v>2054811</v>
          </cell>
          <cell r="U279">
            <v>2136540</v>
          </cell>
          <cell r="V279">
            <v>2218269</v>
          </cell>
          <cell r="W279">
            <v>2300000</v>
          </cell>
          <cell r="X279">
            <v>2300000</v>
          </cell>
          <cell r="Y279">
            <v>2073505</v>
          </cell>
          <cell r="Z279">
            <v>61.44</v>
          </cell>
          <cell r="AA279">
            <v>2073505</v>
          </cell>
          <cell r="AB279">
            <v>30.72</v>
          </cell>
          <cell r="AC279">
            <v>42400.208333333299</v>
          </cell>
          <cell r="AD279">
            <v>42482.655674305599</v>
          </cell>
          <cell r="AE279" t="str">
            <v>El número total de pensionados de acuerdo con el boletín emitido en el Comunicado de Prensa con corte Enero 31 de 2016, presentado el 15 de Abril de 2016, por Superintendencia Financiera de Colombia, la información reportada a Mintrabajo por el FOPEP, Pas</v>
          </cell>
          <cell r="AF279">
            <v>42400.208333333299</v>
          </cell>
          <cell r="AG279">
            <v>42482.6556740741</v>
          </cell>
          <cell r="AH279" t="str">
            <v>Diana Arenas Pedraza</v>
          </cell>
          <cell r="AI279" t="str">
            <v>darenas@mintrabajo.gov.co</v>
          </cell>
          <cell r="AJ279">
            <v>60</v>
          </cell>
          <cell r="AK279">
            <v>42429.208333333299</v>
          </cell>
          <cell r="AL279">
            <v>17</v>
          </cell>
        </row>
        <row r="280">
          <cell r="A280">
            <v>4863</v>
          </cell>
          <cell r="B280" t="str">
            <v>Todos por un Nuevo País</v>
          </cell>
          <cell r="C280" t="str">
            <v>Movilidad social</v>
          </cell>
          <cell r="D280" t="str">
            <v>Generar alternativas para crear empleos de calidad y acceder al aseguramiento ante la falta de ingresos y los riesgos laborales</v>
          </cell>
          <cell r="E280" t="str">
            <v>Trabajo</v>
          </cell>
          <cell r="F280" t="str">
            <v>MinTrabajo</v>
          </cell>
          <cell r="G280" t="str">
            <v>Formalización laboral y calidad del empleo</v>
          </cell>
          <cell r="H280">
            <v>4863</v>
          </cell>
          <cell r="I280" t="str">
            <v>Tasa de formalidad nacional</v>
          </cell>
          <cell r="J280" t="str">
            <v>Gestión</v>
          </cell>
          <cell r="K280" t="str">
            <v>Sectorial</v>
          </cell>
          <cell r="L280" t="str">
            <v>SI</v>
          </cell>
          <cell r="M280" t="str">
            <v>NO</v>
          </cell>
          <cell r="N280" t="str">
            <v>NO</v>
          </cell>
          <cell r="O280" t="str">
            <v>SI</v>
          </cell>
          <cell r="P280" t="str">
            <v>Porcentaje</v>
          </cell>
          <cell r="Q280" t="str">
            <v>Anual</v>
          </cell>
          <cell r="R280" t="str">
            <v>Capacidad</v>
          </cell>
          <cell r="S280">
            <v>34.6</v>
          </cell>
          <cell r="T280">
            <v>34.9</v>
          </cell>
          <cell r="U280">
            <v>35.299999999999997</v>
          </cell>
          <cell r="V280">
            <v>35.6</v>
          </cell>
          <cell r="W280">
            <v>36</v>
          </cell>
          <cell r="X280">
            <v>36</v>
          </cell>
          <cell r="Y280">
            <v>0</v>
          </cell>
          <cell r="Z280">
            <v>0</v>
          </cell>
          <cell r="AA280">
            <v>0</v>
          </cell>
          <cell r="AB280">
            <v>0</v>
          </cell>
          <cell r="AC280">
            <v>0</v>
          </cell>
          <cell r="AD280">
            <v>0</v>
          </cell>
          <cell r="AE280" t="str">
            <v>Asistencia Técnica. Con el propósito de dar cumplimiento a la Sentencia 426/2014 relacionada con la descontaminación del Rio Bogotá, en lo concerniente al Ministerio del Trabajo, se ha venido participando activamente en el encuentro sistemático interinsti</v>
          </cell>
          <cell r="AF280">
            <v>42490.208333333299</v>
          </cell>
          <cell r="AG280">
            <v>42496.6736522801</v>
          </cell>
          <cell r="AH280" t="str">
            <v>Diana Hernández Hernández</v>
          </cell>
          <cell r="AI280" t="str">
            <v>dhernandezh@mintrabajo.gov.co</v>
          </cell>
          <cell r="AJ280">
            <v>30</v>
          </cell>
          <cell r="AK280">
            <v>0</v>
          </cell>
          <cell r="AL280">
            <v>0</v>
          </cell>
        </row>
        <row r="281">
          <cell r="A281">
            <v>4864</v>
          </cell>
          <cell r="B281" t="str">
            <v>Todos por un Nuevo País</v>
          </cell>
          <cell r="C281" t="str">
            <v>Movilidad social</v>
          </cell>
          <cell r="D281" t="str">
            <v>Generar alternativas para crear empleos de calidad y acceder al aseguramiento ante la falta de ingresos y los riesgos laborales</v>
          </cell>
          <cell r="E281" t="str">
            <v>Trabajo</v>
          </cell>
          <cell r="F281" t="str">
            <v>MinTrabajo</v>
          </cell>
          <cell r="G281" t="str">
            <v>Formalización laboral y calidad del empleo</v>
          </cell>
          <cell r="H281">
            <v>4864</v>
          </cell>
          <cell r="I281" t="str">
            <v>Afiliados activos  a pensiones</v>
          </cell>
          <cell r="J281" t="str">
            <v>Resultado</v>
          </cell>
          <cell r="K281" t="str">
            <v>Sectorial</v>
          </cell>
          <cell r="L281" t="str">
            <v>SI</v>
          </cell>
          <cell r="M281" t="str">
            <v>NO</v>
          </cell>
          <cell r="N281" t="str">
            <v>NO</v>
          </cell>
          <cell r="O281" t="str">
            <v>SI</v>
          </cell>
          <cell r="P281" t="str">
            <v>Pendiente</v>
          </cell>
          <cell r="Q281" t="str">
            <v>Mensual</v>
          </cell>
          <cell r="R281" t="str">
            <v>Capacidad</v>
          </cell>
          <cell r="S281">
            <v>9204915</v>
          </cell>
          <cell r="T281">
            <v>9579915</v>
          </cell>
          <cell r="U281">
            <v>9954915</v>
          </cell>
          <cell r="V281">
            <v>10329915</v>
          </cell>
          <cell r="W281">
            <v>10704915</v>
          </cell>
          <cell r="X281">
            <v>10704915</v>
          </cell>
          <cell r="Y281">
            <v>9913821</v>
          </cell>
          <cell r="Z281">
            <v>94.52</v>
          </cell>
          <cell r="AA281">
            <v>9913821</v>
          </cell>
          <cell r="AB281">
            <v>47.26</v>
          </cell>
          <cell r="AC281">
            <v>42400.208333333299</v>
          </cell>
          <cell r="AD281">
            <v>42482.6550992708</v>
          </cell>
          <cell r="AE281" t="str">
            <v xml:space="preserve">El indicador representa el número de los afiliados activos al Sistema General de Pensiones, es decir los afiliados que por lo menos una vez en los últimos 6 meses han cotizado tanto al Régimen de Prima Media con Prestación Definida, como en el Régimen de </v>
          </cell>
          <cell r="AF281">
            <v>42400.208333333299</v>
          </cell>
          <cell r="AG281">
            <v>42482.655099108801</v>
          </cell>
          <cell r="AH281" t="str">
            <v>Diana Arenas Pedraza</v>
          </cell>
          <cell r="AI281" t="str">
            <v>darenas@mintrabajo.gov.co</v>
          </cell>
          <cell r="AJ281">
            <v>60</v>
          </cell>
          <cell r="AK281">
            <v>42429.208333333299</v>
          </cell>
          <cell r="AL281">
            <v>17</v>
          </cell>
        </row>
        <row r="282">
          <cell r="A282">
            <v>4865</v>
          </cell>
          <cell r="B282" t="str">
            <v>Todos por un Nuevo País</v>
          </cell>
          <cell r="C282" t="str">
            <v>Movilidad social</v>
          </cell>
          <cell r="D282" t="str">
            <v>Generar alternativas para crear empleos de calidad y acceder al aseguramiento ante la falta de ingresos y los riesgos laborales</v>
          </cell>
          <cell r="E282" t="str">
            <v>Trabajo</v>
          </cell>
          <cell r="F282" t="str">
            <v>MinTrabajo</v>
          </cell>
          <cell r="G282" t="str">
            <v>Formalización laboral y calidad del empleo</v>
          </cell>
          <cell r="H282">
            <v>4865</v>
          </cell>
          <cell r="I282" t="str">
            <v>Afiliados a Riesgos Laborales</v>
          </cell>
          <cell r="J282" t="str">
            <v>Gestión</v>
          </cell>
          <cell r="K282" t="str">
            <v>Sectorial</v>
          </cell>
          <cell r="L282" t="str">
            <v>SI</v>
          </cell>
          <cell r="M282" t="str">
            <v>NO</v>
          </cell>
          <cell r="N282" t="str">
            <v>NO</v>
          </cell>
          <cell r="O282" t="str">
            <v>SI</v>
          </cell>
          <cell r="P282" t="str">
            <v>Pendiente</v>
          </cell>
          <cell r="Q282" t="str">
            <v>Anual</v>
          </cell>
          <cell r="R282" t="str">
            <v>Capacidad</v>
          </cell>
          <cell r="S282">
            <v>9020355</v>
          </cell>
          <cell r="T282">
            <v>9393090</v>
          </cell>
          <cell r="U282">
            <v>9843090</v>
          </cell>
          <cell r="V282">
            <v>10293090</v>
          </cell>
          <cell r="W282">
            <v>10743090</v>
          </cell>
          <cell r="X282">
            <v>10743090</v>
          </cell>
          <cell r="Y282">
            <v>0</v>
          </cell>
          <cell r="Z282">
            <v>0</v>
          </cell>
          <cell r="AA282">
            <v>0</v>
          </cell>
          <cell r="AB282">
            <v>0</v>
          </cell>
          <cell r="AC282">
            <v>0</v>
          </cell>
          <cell r="AD282">
            <v>0</v>
          </cell>
          <cell r="AE282" t="str">
            <v>El total de afiliados al Sistema General de Riesgos Laborales al mes de marzo de 2016, asciende a 10.019.614, según información reportada por las Administradoras de Riesgos Laborales.</v>
          </cell>
          <cell r="AF282">
            <v>42460.208333333299</v>
          </cell>
          <cell r="AG282">
            <v>42500.618879050897</v>
          </cell>
          <cell r="AH282" t="str">
            <v>Andrea  Torres Matiz</v>
          </cell>
          <cell r="AI282" t="str">
            <v>antorres@mintrabajo.gov.vo</v>
          </cell>
          <cell r="AJ282">
            <v>30</v>
          </cell>
          <cell r="AK282">
            <v>0</v>
          </cell>
          <cell r="AL282">
            <v>0</v>
          </cell>
        </row>
        <row r="283">
          <cell r="A283">
            <v>4866</v>
          </cell>
          <cell r="B283" t="str">
            <v>Todos por un Nuevo País</v>
          </cell>
          <cell r="C283" t="str">
            <v>Movilidad social</v>
          </cell>
          <cell r="D283" t="str">
            <v>Generar alternativas para crear empleos de calidad y acceder al aseguramiento ante la falta de ingresos y los riesgos laborales</v>
          </cell>
          <cell r="E283" t="str">
            <v>Trabajo</v>
          </cell>
          <cell r="F283" t="str">
            <v>MinTrabajo</v>
          </cell>
          <cell r="G283" t="str">
            <v>Formalización laboral y calidad del empleo</v>
          </cell>
          <cell r="H283">
            <v>4866</v>
          </cell>
          <cell r="I283" t="str">
            <v>Afiliados a Cajas de Compensación</v>
          </cell>
          <cell r="J283" t="str">
            <v>Gestión</v>
          </cell>
          <cell r="K283" t="str">
            <v>Sectorial</v>
          </cell>
          <cell r="L283" t="str">
            <v>SI</v>
          </cell>
          <cell r="M283" t="str">
            <v>NO</v>
          </cell>
          <cell r="N283" t="str">
            <v>NO</v>
          </cell>
          <cell r="O283" t="str">
            <v>SI</v>
          </cell>
          <cell r="P283" t="str">
            <v>Pendiente</v>
          </cell>
          <cell r="Q283" t="str">
            <v>Trimestral</v>
          </cell>
          <cell r="R283" t="str">
            <v>Capacidad</v>
          </cell>
          <cell r="S283">
            <v>8038181</v>
          </cell>
          <cell r="T283">
            <v>8438181</v>
          </cell>
          <cell r="U283">
            <v>9241951</v>
          </cell>
          <cell r="V283">
            <v>9641951</v>
          </cell>
          <cell r="W283">
            <v>10041951</v>
          </cell>
          <cell r="X283">
            <v>10041951</v>
          </cell>
          <cell r="Y283">
            <v>8841951</v>
          </cell>
          <cell r="Z283">
            <v>95.671999999999997</v>
          </cell>
          <cell r="AA283">
            <v>8841951</v>
          </cell>
          <cell r="AB283">
            <v>40.113</v>
          </cell>
          <cell r="AC283">
            <v>42460.208333333299</v>
          </cell>
          <cell r="AD283">
            <v>42500.7467797801</v>
          </cell>
          <cell r="AE283" t="str">
            <v>Con el fin de lograr una mejor focalización y mayor cobertura de los servicios y programas ofrecidos por las Cajas de Compensación Familiar en la población rural, en el mes de abril se participó en el Comité Técnico Estadístico convocado por la Superinten</v>
          </cell>
          <cell r="AF283">
            <v>42490.208333333299</v>
          </cell>
          <cell r="AG283">
            <v>42495.649080127303</v>
          </cell>
          <cell r="AH283" t="str">
            <v>Nubia Isabel Páez Villamil</v>
          </cell>
          <cell r="AI283" t="str">
            <v>npaez@mintrabajo.gov.co</v>
          </cell>
          <cell r="AJ283">
            <v>60</v>
          </cell>
          <cell r="AK283">
            <v>42551.208333333299</v>
          </cell>
          <cell r="AL283">
            <v>-103</v>
          </cell>
        </row>
        <row r="284">
          <cell r="A284">
            <v>5172</v>
          </cell>
          <cell r="B284" t="str">
            <v>Todos por un Nuevo País</v>
          </cell>
          <cell r="C284" t="str">
            <v>Movilidad social</v>
          </cell>
          <cell r="D284" t="str">
            <v>Generar alternativas para crear empleos de calidad y acceder al aseguramiento ante la falta de ingresos y los riesgos laborales</v>
          </cell>
          <cell r="E284" t="str">
            <v>Trabajo</v>
          </cell>
          <cell r="F284" t="str">
            <v>MinTrabajo</v>
          </cell>
          <cell r="G284" t="str">
            <v>Formalización laboral y calidad del empleo</v>
          </cell>
          <cell r="H284">
            <v>5172</v>
          </cell>
          <cell r="I284" t="str">
            <v>Acuerdos de Formalización suscritos en las Territoriales</v>
          </cell>
          <cell r="J284" t="str">
            <v>Producto</v>
          </cell>
          <cell r="K284" t="str">
            <v>Sectorial</v>
          </cell>
          <cell r="L284" t="str">
            <v>NO</v>
          </cell>
          <cell r="M284" t="str">
            <v>SI</v>
          </cell>
          <cell r="N284" t="str">
            <v>NO</v>
          </cell>
          <cell r="O284" t="str">
            <v>SI</v>
          </cell>
          <cell r="P284" t="str">
            <v>Acuerdos</v>
          </cell>
          <cell r="Q284" t="str">
            <v>Trimestral</v>
          </cell>
          <cell r="R284" t="str">
            <v>Acumulado</v>
          </cell>
          <cell r="S284">
            <v>39</v>
          </cell>
          <cell r="T284">
            <v>37</v>
          </cell>
          <cell r="U284">
            <v>43</v>
          </cell>
          <cell r="V284">
            <v>43</v>
          </cell>
          <cell r="W284">
            <v>27</v>
          </cell>
          <cell r="X284">
            <v>150</v>
          </cell>
          <cell r="Y284">
            <v>75</v>
          </cell>
          <cell r="Z284">
            <v>100</v>
          </cell>
          <cell r="AA284">
            <v>146</v>
          </cell>
          <cell r="AB284">
            <v>97.33</v>
          </cell>
          <cell r="AC284">
            <v>42460.208333333299</v>
          </cell>
          <cell r="AD284">
            <v>42472.633829942097</v>
          </cell>
          <cell r="AE284" t="str">
            <v>Se continua las gestiones de los Directores Territoriales en todo el país para suscribir Acuerdos de Formalización, principalmente el los sectores económicos focalizados</v>
          </cell>
          <cell r="AF284">
            <v>42490.208333333299</v>
          </cell>
          <cell r="AG284">
            <v>42495.656615474501</v>
          </cell>
          <cell r="AH284" t="str">
            <v>Omar Alberto Carvajal</v>
          </cell>
          <cell r="AI284" t="str">
            <v>ocarvajal@mintrabajo.gov.co</v>
          </cell>
          <cell r="AJ284">
            <v>15</v>
          </cell>
          <cell r="AK284">
            <v>42551.208333333299</v>
          </cell>
          <cell r="AL284">
            <v>-58</v>
          </cell>
        </row>
        <row r="285">
          <cell r="A285">
            <v>4868</v>
          </cell>
          <cell r="B285" t="str">
            <v>Todos por un Nuevo País</v>
          </cell>
          <cell r="C285" t="str">
            <v>Movilidad social</v>
          </cell>
          <cell r="D285" t="str">
            <v>Generar alternativas para crear empleos de calidad y acceder al aseguramiento ante la falta de ingresos y los riesgos laborales</v>
          </cell>
          <cell r="E285" t="str">
            <v>Trabajo</v>
          </cell>
          <cell r="F285" t="str">
            <v>MinTrabajo</v>
          </cell>
          <cell r="G285" t="str">
            <v>Formación para el trabajo</v>
          </cell>
          <cell r="H285">
            <v>4868</v>
          </cell>
          <cell r="I285" t="str">
            <v>Personas formadas en empresas</v>
          </cell>
          <cell r="J285" t="str">
            <v>Gestión</v>
          </cell>
          <cell r="K285" t="str">
            <v>Sectorial</v>
          </cell>
          <cell r="L285" t="str">
            <v>SI</v>
          </cell>
          <cell r="M285" t="str">
            <v>NO</v>
          </cell>
          <cell r="N285" t="str">
            <v>NO</v>
          </cell>
          <cell r="O285" t="str">
            <v>SI</v>
          </cell>
          <cell r="P285" t="str">
            <v>Pendiente</v>
          </cell>
          <cell r="Q285" t="str">
            <v>Trimestral</v>
          </cell>
          <cell r="R285" t="str">
            <v>Capacidad</v>
          </cell>
          <cell r="S285">
            <v>15000</v>
          </cell>
          <cell r="T285">
            <v>35000</v>
          </cell>
          <cell r="U285">
            <v>55000</v>
          </cell>
          <cell r="V285">
            <v>75000</v>
          </cell>
          <cell r="W285">
            <v>100000</v>
          </cell>
          <cell r="X285">
            <v>100000</v>
          </cell>
          <cell r="Y285">
            <v>31516</v>
          </cell>
          <cell r="Z285">
            <v>41.29</v>
          </cell>
          <cell r="AA285">
            <v>31516</v>
          </cell>
          <cell r="AB285">
            <v>19.43</v>
          </cell>
          <cell r="AC285">
            <v>42460.208333333299</v>
          </cell>
          <cell r="AD285">
            <v>42470.791124687501</v>
          </cell>
          <cell r="AE285" t="str">
            <v>En el mes de Abril se autorizó la UVAE del Instituto Nacional Penitenciario y Carcelario INPEC en programas de "Trabajo Seguro en Alturas", al mismo tiempo se cerró la Unidad de la firma LET, continuando con cuarenta (40) UVAE autorizadas activas. Durante</v>
          </cell>
          <cell r="AF285">
            <v>42490.208333333299</v>
          </cell>
          <cell r="AG285">
            <v>42500.689473344901</v>
          </cell>
          <cell r="AH285" t="str">
            <v>Olga Leon Rodríguez</v>
          </cell>
          <cell r="AI285" t="str">
            <v>oleon@mintrabajo.gov.co</v>
          </cell>
          <cell r="AJ285">
            <v>0</v>
          </cell>
          <cell r="AK285">
            <v>42551.208333333299</v>
          </cell>
          <cell r="AL285">
            <v>-43</v>
          </cell>
        </row>
        <row r="286">
          <cell r="A286">
            <v>4871</v>
          </cell>
          <cell r="B286" t="str">
            <v>Todos por un Nuevo País</v>
          </cell>
          <cell r="C286" t="str">
            <v>Movilidad social</v>
          </cell>
          <cell r="D286" t="str">
            <v>Generar alternativas para crear empleos de calidad y acceder al aseguramiento ante la falta de ingresos y los riesgos laborales</v>
          </cell>
          <cell r="E286" t="str">
            <v>Trabajo</v>
          </cell>
          <cell r="F286" t="str">
            <v>MinTrabajo</v>
          </cell>
          <cell r="G286" t="str">
            <v>Formación para el trabajo</v>
          </cell>
          <cell r="H286">
            <v>4871</v>
          </cell>
          <cell r="I286" t="str">
            <v>Víctimas formadas para potenciar el enganche laboral en el marco de las rutas de empleo y autoempleo para la reparación integral</v>
          </cell>
          <cell r="J286" t="str">
            <v>Gestión</v>
          </cell>
          <cell r="K286" t="str">
            <v>Sectorial</v>
          </cell>
          <cell r="L286" t="str">
            <v>SI</v>
          </cell>
          <cell r="M286" t="str">
            <v>NO</v>
          </cell>
          <cell r="N286" t="str">
            <v>NO</v>
          </cell>
          <cell r="O286" t="str">
            <v>SI</v>
          </cell>
          <cell r="P286" t="str">
            <v>Víctimas</v>
          </cell>
          <cell r="Q286" t="str">
            <v>Anual</v>
          </cell>
          <cell r="R286" t="str">
            <v>Capacidad</v>
          </cell>
          <cell r="S286">
            <v>10500</v>
          </cell>
          <cell r="T286">
            <v>12500</v>
          </cell>
          <cell r="U286">
            <v>14500</v>
          </cell>
          <cell r="V286">
            <v>16500</v>
          </cell>
          <cell r="W286">
            <v>18500</v>
          </cell>
          <cell r="X286">
            <v>18500</v>
          </cell>
          <cell r="Y286">
            <v>0</v>
          </cell>
          <cell r="Z286">
            <v>0</v>
          </cell>
          <cell r="AA286">
            <v>0</v>
          </cell>
          <cell r="AB286">
            <v>0</v>
          </cell>
          <cell r="AC286">
            <v>0</v>
          </cell>
          <cell r="AD286">
            <v>0</v>
          </cell>
          <cell r="AE286" t="str">
            <v>Se vienen estructurando los términos para adelantar los procesos de formación para el trabajo en el periodo 2016-2017. Con el Programa de Transformación Productiva (Ministerio del Comercio) se han identificado necesidades de formación por parte del sector</v>
          </cell>
          <cell r="AF286">
            <v>42460.208333333299</v>
          </cell>
          <cell r="AG286">
            <v>42496.681975081003</v>
          </cell>
          <cell r="AH286" t="str">
            <v>Luciano Perfetti Villa</v>
          </cell>
          <cell r="AI286" t="str">
            <v>lperfetti@mintrabajo.gov.co</v>
          </cell>
          <cell r="AJ286">
            <v>30</v>
          </cell>
          <cell r="AK286">
            <v>0</v>
          </cell>
          <cell r="AL286">
            <v>0</v>
          </cell>
        </row>
        <row r="287">
          <cell r="A287">
            <v>4867</v>
          </cell>
          <cell r="B287" t="str">
            <v>Todos por un Nuevo País</v>
          </cell>
          <cell r="C287" t="str">
            <v>Movilidad social</v>
          </cell>
          <cell r="D287" t="str">
            <v>Generar alternativas para crear empleos de calidad y acceder al aseguramiento ante la falta de ingresos y los riesgos laborales</v>
          </cell>
          <cell r="E287" t="str">
            <v>Trabajo</v>
          </cell>
          <cell r="F287" t="str">
            <v>MinTrabajo</v>
          </cell>
          <cell r="G287" t="str">
            <v>Protección de derechos laborales fundamentales</v>
          </cell>
          <cell r="H287">
            <v>4867</v>
          </cell>
          <cell r="I287" t="str">
            <v>Beneficiarios del mecanismo de protección al cesante</v>
          </cell>
          <cell r="J287" t="str">
            <v>Gestión</v>
          </cell>
          <cell r="K287" t="str">
            <v>Sectorial</v>
          </cell>
          <cell r="L287" t="str">
            <v>SI</v>
          </cell>
          <cell r="M287" t="str">
            <v>NO</v>
          </cell>
          <cell r="N287" t="str">
            <v>NO</v>
          </cell>
          <cell r="O287" t="str">
            <v>SI</v>
          </cell>
          <cell r="P287" t="str">
            <v>Beneficiarios</v>
          </cell>
          <cell r="Q287" t="str">
            <v>Trimestral</v>
          </cell>
          <cell r="R287" t="str">
            <v>Capacidad</v>
          </cell>
          <cell r="S287">
            <v>40283</v>
          </cell>
          <cell r="T287">
            <v>82283</v>
          </cell>
          <cell r="U287">
            <v>161522</v>
          </cell>
          <cell r="V287">
            <v>240761</v>
          </cell>
          <cell r="W287">
            <v>320000</v>
          </cell>
          <cell r="X287">
            <v>320000</v>
          </cell>
          <cell r="Y287">
            <v>164381</v>
          </cell>
          <cell r="Z287">
            <v>100</v>
          </cell>
          <cell r="AA287">
            <v>164381</v>
          </cell>
          <cell r="AB287">
            <v>44.366</v>
          </cell>
          <cell r="AC287">
            <v>42460.208333333299</v>
          </cell>
          <cell r="AD287">
            <v>42500.745180555597</v>
          </cell>
          <cell r="AE287" t="str">
            <v>Se continua la interacción y concertación con los actores para la definición de actividades conjuntas para la promoción del Mecanismo de Protección al Cesante. Se tiene el logo, imagen, productos y demás actividades asociadas para el lanzamiento del progr</v>
          </cell>
          <cell r="AF287">
            <v>42460.208333333299</v>
          </cell>
          <cell r="AG287">
            <v>42500.745180439801</v>
          </cell>
          <cell r="AH287" t="str">
            <v>Nubia Isabel Páez Villamil</v>
          </cell>
          <cell r="AI287" t="str">
            <v>npaez@mintrabajo.gov.co</v>
          </cell>
          <cell r="AJ287">
            <v>20</v>
          </cell>
          <cell r="AK287">
            <v>42551.208333333299</v>
          </cell>
          <cell r="AL287">
            <v>-63</v>
          </cell>
        </row>
        <row r="288">
          <cell r="A288">
            <v>4869</v>
          </cell>
          <cell r="B288" t="str">
            <v>Todos por un Nuevo País</v>
          </cell>
          <cell r="C288" t="str">
            <v>Movilidad social</v>
          </cell>
          <cell r="D288" t="str">
            <v>Generar alternativas para crear empleos de calidad y acceder al aseguramiento ante la falta de ingresos y los riesgos laborales</v>
          </cell>
          <cell r="E288" t="str">
            <v>Trabajo</v>
          </cell>
          <cell r="F288" t="str">
            <v>MinTrabajo</v>
          </cell>
          <cell r="G288" t="str">
            <v>Protección de derechos laborales fundamentales</v>
          </cell>
          <cell r="H288">
            <v>4869</v>
          </cell>
          <cell r="I288" t="str">
            <v>Tasa de trabajo infantil</v>
          </cell>
          <cell r="J288" t="str">
            <v>Gestión</v>
          </cell>
          <cell r="K288" t="str">
            <v>Sectorial</v>
          </cell>
          <cell r="L288" t="str">
            <v>SI</v>
          </cell>
          <cell r="M288" t="str">
            <v>NO</v>
          </cell>
          <cell r="N288" t="str">
            <v>NO</v>
          </cell>
          <cell r="O288" t="str">
            <v>SI</v>
          </cell>
          <cell r="P288" t="str">
            <v>Tasa</v>
          </cell>
          <cell r="Q288" t="str">
            <v>Anual</v>
          </cell>
          <cell r="R288" t="str">
            <v>Reducción</v>
          </cell>
          <cell r="S288">
            <v>9.3000000000000007</v>
          </cell>
          <cell r="T288">
            <v>9.3000000000000007</v>
          </cell>
          <cell r="U288">
            <v>8.8000000000000007</v>
          </cell>
          <cell r="V288">
            <v>8.3000000000000007</v>
          </cell>
          <cell r="W288">
            <v>7.9</v>
          </cell>
          <cell r="X288">
            <v>7.9</v>
          </cell>
          <cell r="Y288">
            <v>0</v>
          </cell>
          <cell r="Z288">
            <v>0</v>
          </cell>
          <cell r="AA288">
            <v>0</v>
          </cell>
          <cell r="AB288">
            <v>0</v>
          </cell>
          <cell r="AC288">
            <v>0</v>
          </cell>
          <cell r="AD288">
            <v>0</v>
          </cell>
          <cell r="AE288" t="str">
            <v>Nota: En el mes de Abril de 2016 el DANE publicó la Tasa de trabajo infantil del año 2015, la cual fue de 9.1%, lo que representa una disminución de 2 puntos ya que se encontraba en el 9,3% en el 2014. De otra parte, en el mes de abril de 2016 se realizar</v>
          </cell>
          <cell r="AF288">
            <v>42490.208333333299</v>
          </cell>
          <cell r="AG288">
            <v>42500.467728506897</v>
          </cell>
          <cell r="AH288" t="str">
            <v>Sonia Guarín Pulecio</v>
          </cell>
          <cell r="AI288" t="str">
            <v>sguarin@mintrabajo.gov.co</v>
          </cell>
          <cell r="AJ288">
            <v>30</v>
          </cell>
          <cell r="AK288">
            <v>0</v>
          </cell>
          <cell r="AL288">
            <v>0</v>
          </cell>
        </row>
        <row r="289">
          <cell r="A289">
            <v>4870</v>
          </cell>
          <cell r="B289" t="str">
            <v>Todos por un Nuevo País</v>
          </cell>
          <cell r="C289" t="str">
            <v>Movilidad social</v>
          </cell>
          <cell r="D289" t="str">
            <v>Generar alternativas para crear empleos de calidad y acceder al aseguramiento ante la falta de ingresos y los riesgos laborales</v>
          </cell>
          <cell r="E289" t="str">
            <v>Trabajo</v>
          </cell>
          <cell r="F289" t="str">
            <v>MinTrabajo</v>
          </cell>
          <cell r="G289" t="str">
            <v>Protección de derechos laborales fundamentales</v>
          </cell>
          <cell r="H289">
            <v>4870</v>
          </cell>
          <cell r="I289" t="str">
            <v>Programas implementados para la prevención y disminución del trabajo infantil en sectores estrátegicos</v>
          </cell>
          <cell r="J289" t="str">
            <v>Gestión</v>
          </cell>
          <cell r="K289" t="str">
            <v>Sectorial</v>
          </cell>
          <cell r="L289" t="str">
            <v>SI</v>
          </cell>
          <cell r="M289" t="str">
            <v>NO</v>
          </cell>
          <cell r="N289" t="str">
            <v>NO</v>
          </cell>
          <cell r="O289" t="str">
            <v>SI</v>
          </cell>
          <cell r="P289" t="str">
            <v>Programas</v>
          </cell>
          <cell r="Q289" t="str">
            <v>Anual</v>
          </cell>
          <cell r="R289" t="str">
            <v>Acumulado</v>
          </cell>
          <cell r="S289">
            <v>0</v>
          </cell>
          <cell r="T289">
            <v>1</v>
          </cell>
          <cell r="U289">
            <v>1</v>
          </cell>
          <cell r="V289">
            <v>1</v>
          </cell>
          <cell r="W289">
            <v>1</v>
          </cell>
          <cell r="X289">
            <v>4</v>
          </cell>
          <cell r="Y289">
            <v>0</v>
          </cell>
          <cell r="Z289">
            <v>0</v>
          </cell>
          <cell r="AA289">
            <v>0</v>
          </cell>
          <cell r="AB289">
            <v>0</v>
          </cell>
          <cell r="AC289">
            <v>0</v>
          </cell>
          <cell r="AD289">
            <v>0</v>
          </cell>
          <cell r="AE289" t="str">
            <v>Se realizaron las siguientes actividades: - Desarrollamos un Plan de Acción conjunto con COLFECAR para prevenir y erradicar el trabajo infantil en el sector transporte y la Explotación Sexual Comercial de Niños, Niñas y Adolescentes - Se elaboró un Memora</v>
          </cell>
          <cell r="AF289">
            <v>42490.208333333299</v>
          </cell>
          <cell r="AG289">
            <v>42496.625900347201</v>
          </cell>
          <cell r="AH289" t="str">
            <v>Sonia Guarín Pulecio</v>
          </cell>
          <cell r="AI289" t="str">
            <v>sguarin@mintrabajo.gov.co</v>
          </cell>
          <cell r="AJ289">
            <v>30</v>
          </cell>
          <cell r="AK289">
            <v>0</v>
          </cell>
          <cell r="AL289">
            <v>0</v>
          </cell>
        </row>
        <row r="290">
          <cell r="A290">
            <v>5167</v>
          </cell>
          <cell r="B290" t="str">
            <v>Todos por un Nuevo País</v>
          </cell>
          <cell r="C290" t="str">
            <v>Movilidad social</v>
          </cell>
          <cell r="D290" t="str">
            <v>Generar alternativas para crear empleos de calidad y acceder al aseguramiento ante la falta de ingresos y los riesgos laborales</v>
          </cell>
          <cell r="E290" t="str">
            <v>Trabajo</v>
          </cell>
          <cell r="F290" t="str">
            <v>SENA</v>
          </cell>
          <cell r="G290" t="str">
            <v>Formación para el trabajo</v>
          </cell>
          <cell r="H290">
            <v>5167</v>
          </cell>
          <cell r="I290" t="str">
            <v>Aprendices en Formación Profesional Integral</v>
          </cell>
          <cell r="J290" t="str">
            <v>Gestión</v>
          </cell>
          <cell r="K290" t="str">
            <v>Sectorial</v>
          </cell>
          <cell r="L290" t="str">
            <v>NO</v>
          </cell>
          <cell r="M290" t="str">
            <v>SI</v>
          </cell>
          <cell r="N290" t="str">
            <v>NO</v>
          </cell>
          <cell r="O290" t="str">
            <v>SI</v>
          </cell>
          <cell r="P290" t="str">
            <v>Aprendices</v>
          </cell>
          <cell r="Q290" t="str">
            <v>Mensual</v>
          </cell>
          <cell r="R290" t="str">
            <v>Flujo</v>
          </cell>
          <cell r="S290">
            <v>6821779</v>
          </cell>
          <cell r="T290">
            <v>6988136</v>
          </cell>
          <cell r="U290">
            <v>7017895</v>
          </cell>
          <cell r="V290">
            <v>7047654</v>
          </cell>
          <cell r="W290">
            <v>7077412</v>
          </cell>
          <cell r="X290">
            <v>7077412</v>
          </cell>
          <cell r="Y290">
            <v>2664666</v>
          </cell>
          <cell r="Z290">
            <v>37.97</v>
          </cell>
          <cell r="AA290">
            <v>6816977</v>
          </cell>
          <cell r="AB290">
            <v>96.32</v>
          </cell>
          <cell r="AC290">
            <v>42490.208333333299</v>
          </cell>
          <cell r="AD290">
            <v>42496.680366979199</v>
          </cell>
          <cell r="AE290" t="str">
            <v>Los resultados presentan un crecimiento del 11% con respecto al mismo periodo de 2015, lo cual es muy positivo. La tendencia para este año es buena ya que presenta un crecimiento de marzo a abril de 2016 del 41%. En cuanto al cumplimiento de la meta se en</v>
          </cell>
          <cell r="AF290">
            <v>42490.208333333299</v>
          </cell>
          <cell r="AG290">
            <v>42496.680366863402</v>
          </cell>
          <cell r="AH290" t="str">
            <v>Pedro José Murcia</v>
          </cell>
          <cell r="AI290" t="str">
            <v>pmurcia@sena.edu.co</v>
          </cell>
          <cell r="AJ290">
            <v>0</v>
          </cell>
          <cell r="AK290">
            <v>42520.208333333299</v>
          </cell>
          <cell r="AL290">
            <v>-13</v>
          </cell>
        </row>
        <row r="291">
          <cell r="A291">
            <v>5168</v>
          </cell>
          <cell r="B291" t="str">
            <v>Todos por un Nuevo País</v>
          </cell>
          <cell r="C291" t="str">
            <v>Movilidad social</v>
          </cell>
          <cell r="D291" t="str">
            <v>Generar alternativas para crear empleos de calidad y acceder al aseguramiento ante la falta de ingresos y los riesgos laborales</v>
          </cell>
          <cell r="E291" t="str">
            <v>Trabajo</v>
          </cell>
          <cell r="F291" t="str">
            <v>SENA</v>
          </cell>
          <cell r="G291" t="str">
            <v>Formación para el trabajo</v>
          </cell>
          <cell r="H291">
            <v>5168</v>
          </cell>
          <cell r="I291" t="str">
            <v>Aprendices en el Programa Jóvenes Rurales Emprendedores</v>
          </cell>
          <cell r="J291" t="str">
            <v>Gestión</v>
          </cell>
          <cell r="K291" t="str">
            <v>Sectorial</v>
          </cell>
          <cell r="L291" t="str">
            <v>NO</v>
          </cell>
          <cell r="M291" t="str">
            <v>SI</v>
          </cell>
          <cell r="N291" t="str">
            <v>NO</v>
          </cell>
          <cell r="O291" t="str">
            <v>SI</v>
          </cell>
          <cell r="P291" t="str">
            <v>Aprendices</v>
          </cell>
          <cell r="Q291" t="str">
            <v>Mensual</v>
          </cell>
          <cell r="R291" t="str">
            <v>Flujo</v>
          </cell>
          <cell r="S291">
            <v>217754</v>
          </cell>
          <cell r="T291">
            <v>188980</v>
          </cell>
          <cell r="U291">
            <v>188980</v>
          </cell>
          <cell r="V291">
            <v>188980</v>
          </cell>
          <cell r="W291">
            <v>188980</v>
          </cell>
          <cell r="X291">
            <v>188980</v>
          </cell>
          <cell r="Y291">
            <v>101902</v>
          </cell>
          <cell r="Z291">
            <v>53.921999999999997</v>
          </cell>
          <cell r="AA291">
            <v>204947</v>
          </cell>
          <cell r="AB291">
            <v>100</v>
          </cell>
          <cell r="AC291">
            <v>42490.208333333299</v>
          </cell>
          <cell r="AD291">
            <v>42500.776164965297</v>
          </cell>
          <cell r="AE291" t="str">
            <v>En el mes de abril se vincularon registraron 38.084 aprendices al programa SENA Emprende Rural, en áreas agropecuarias, agroindustria y servicios rurales, de acuerdo a planeación previa de la oferta, lo cual corresponde al 54% de la meta.</v>
          </cell>
          <cell r="AF291">
            <v>42490.208333333299</v>
          </cell>
          <cell r="AG291">
            <v>42500.776164814801</v>
          </cell>
          <cell r="AH291" t="str">
            <v>Genny Andrea Garcia Pereira</v>
          </cell>
          <cell r="AI291" t="str">
            <v>ggarciap@sena.edu.co</v>
          </cell>
          <cell r="AJ291">
            <v>0</v>
          </cell>
          <cell r="AK291">
            <v>42520.208333333299</v>
          </cell>
          <cell r="AL291">
            <v>-13</v>
          </cell>
        </row>
        <row r="292">
          <cell r="A292">
            <v>5169</v>
          </cell>
          <cell r="B292" t="str">
            <v>Todos por un Nuevo País</v>
          </cell>
          <cell r="C292" t="str">
            <v>Movilidad social</v>
          </cell>
          <cell r="D292" t="str">
            <v>Generar alternativas para crear empleos de calidad y acceder al aseguramiento ante la falta de ingresos y los riesgos laborales</v>
          </cell>
          <cell r="E292" t="str">
            <v>Trabajo</v>
          </cell>
          <cell r="F292" t="str">
            <v>SENA</v>
          </cell>
          <cell r="G292" t="str">
            <v>Formación para el trabajo</v>
          </cell>
          <cell r="H292">
            <v>5169</v>
          </cell>
          <cell r="I292" t="str">
            <v>Aprendices en Formación Virtual</v>
          </cell>
          <cell r="J292" t="str">
            <v>Gestión</v>
          </cell>
          <cell r="K292" t="str">
            <v>Sectorial</v>
          </cell>
          <cell r="L292" t="str">
            <v>NO</v>
          </cell>
          <cell r="M292" t="str">
            <v>SI</v>
          </cell>
          <cell r="N292" t="str">
            <v>NO</v>
          </cell>
          <cell r="O292" t="str">
            <v>SI</v>
          </cell>
          <cell r="P292" t="str">
            <v>Aprendices</v>
          </cell>
          <cell r="Q292" t="str">
            <v>Mensual</v>
          </cell>
          <cell r="R292" t="str">
            <v>Flujo</v>
          </cell>
          <cell r="S292">
            <v>3212494</v>
          </cell>
          <cell r="T292">
            <v>2728511</v>
          </cell>
          <cell r="U292">
            <v>2728511</v>
          </cell>
          <cell r="V292">
            <v>2728511</v>
          </cell>
          <cell r="W292">
            <v>2728511</v>
          </cell>
          <cell r="X292">
            <v>2728511</v>
          </cell>
          <cell r="Y292">
            <v>871215</v>
          </cell>
          <cell r="Z292">
            <v>31.93</v>
          </cell>
          <cell r="AA292">
            <v>2952355</v>
          </cell>
          <cell r="AB292">
            <v>100</v>
          </cell>
          <cell r="AC292">
            <v>42490.208333333299</v>
          </cell>
          <cell r="AD292">
            <v>42500.466673923598</v>
          </cell>
          <cell r="AE292" t="str">
            <v xml:space="preserve">La ejecución de la formación complementaria virtual se viene realizando de manera adecuada, demostrando un avance en el cumplimiento de la meta conforme con el plan de ejecución. </v>
          </cell>
          <cell r="AF292">
            <v>42490.208333333299</v>
          </cell>
          <cell r="AG292">
            <v>42500.466673692099</v>
          </cell>
          <cell r="AH292" t="str">
            <v>Claudia Rojas Rivera</v>
          </cell>
          <cell r="AI292" t="str">
            <v>crojasr@sena.edu.co</v>
          </cell>
          <cell r="AJ292">
            <v>0</v>
          </cell>
          <cell r="AK292">
            <v>42520.208333333299</v>
          </cell>
          <cell r="AL292">
            <v>-13</v>
          </cell>
        </row>
        <row r="293">
          <cell r="A293">
            <v>5170</v>
          </cell>
          <cell r="B293" t="str">
            <v>Todos por un Nuevo País</v>
          </cell>
          <cell r="C293" t="str">
            <v>Movilidad social</v>
          </cell>
          <cell r="D293" t="str">
            <v>Generar alternativas para crear empleos de calidad y acceder al aseguramiento ante la falta de ingresos y los riesgos laborales</v>
          </cell>
          <cell r="E293" t="str">
            <v>Trabajo</v>
          </cell>
          <cell r="F293" t="str">
            <v>SENA</v>
          </cell>
          <cell r="G293" t="str">
            <v>Formación para el trabajo</v>
          </cell>
          <cell r="H293">
            <v>5170</v>
          </cell>
          <cell r="I293" t="str">
            <v>Aprendices en el Programa de Bilingüismo</v>
          </cell>
          <cell r="J293" t="str">
            <v>Gestión</v>
          </cell>
          <cell r="K293" t="str">
            <v>Sectorial</v>
          </cell>
          <cell r="L293" t="str">
            <v>NO</v>
          </cell>
          <cell r="M293" t="str">
            <v>SI</v>
          </cell>
          <cell r="N293" t="str">
            <v>NO</v>
          </cell>
          <cell r="O293" t="str">
            <v>SI</v>
          </cell>
          <cell r="P293" t="str">
            <v>Aprendices</v>
          </cell>
          <cell r="Q293" t="str">
            <v>Mensual</v>
          </cell>
          <cell r="R293" t="str">
            <v>Flujo</v>
          </cell>
          <cell r="S293">
            <v>936457</v>
          </cell>
          <cell r="T293">
            <v>886991</v>
          </cell>
          <cell r="U293">
            <v>886991</v>
          </cell>
          <cell r="V293">
            <v>886991</v>
          </cell>
          <cell r="W293">
            <v>886991</v>
          </cell>
          <cell r="X293">
            <v>886991</v>
          </cell>
          <cell r="Y293">
            <v>291679</v>
          </cell>
          <cell r="Z293">
            <v>32.884</v>
          </cell>
          <cell r="AA293">
            <v>872913</v>
          </cell>
          <cell r="AB293">
            <v>98.412999999999997</v>
          </cell>
          <cell r="AC293">
            <v>42490.208333333299</v>
          </cell>
          <cell r="AD293">
            <v>42500.463708368101</v>
          </cell>
          <cell r="AE293" t="str">
            <v xml:space="preserve">La ejecución de la formación complementaria virtual en el área de bilingüismo se viene realizando de manera adecuada, demostrando un avance en el cumplimiento de la meta conforme con el plan de ejecución. </v>
          </cell>
          <cell r="AF293">
            <v>42490.208333333299</v>
          </cell>
          <cell r="AG293">
            <v>42500.463708136602</v>
          </cell>
          <cell r="AH293" t="str">
            <v>Claudia Rojas Rivera</v>
          </cell>
          <cell r="AI293" t="str">
            <v>crojasr@sena.edu.co</v>
          </cell>
          <cell r="AJ293">
            <v>0</v>
          </cell>
          <cell r="AK293">
            <v>42520.208333333299</v>
          </cell>
          <cell r="AL293">
            <v>-13</v>
          </cell>
        </row>
        <row r="294">
          <cell r="A294">
            <v>5171</v>
          </cell>
          <cell r="B294" t="str">
            <v>Todos por un Nuevo País</v>
          </cell>
          <cell r="C294" t="str">
            <v>Movilidad social</v>
          </cell>
          <cell r="D294" t="str">
            <v>Generar alternativas para crear empleos de calidad y acceder al aseguramiento ante la falta de ingresos y los riesgos laborales</v>
          </cell>
          <cell r="E294" t="str">
            <v>Trabajo</v>
          </cell>
          <cell r="F294" t="str">
            <v>SENA</v>
          </cell>
          <cell r="G294" t="str">
            <v>Formación para el trabajo</v>
          </cell>
          <cell r="H294">
            <v>5171</v>
          </cell>
          <cell r="I294" t="str">
            <v>Certificaciones expedidas en Formación Profesional Integral</v>
          </cell>
          <cell r="J294" t="str">
            <v>Producto</v>
          </cell>
          <cell r="K294" t="str">
            <v>Sectorial</v>
          </cell>
          <cell r="L294" t="str">
            <v>NO</v>
          </cell>
          <cell r="M294" t="str">
            <v>SI</v>
          </cell>
          <cell r="N294" t="str">
            <v>NO</v>
          </cell>
          <cell r="O294" t="str">
            <v>SI</v>
          </cell>
          <cell r="P294" t="str">
            <v>Certificaciones</v>
          </cell>
          <cell r="Q294" t="str">
            <v>Mensual</v>
          </cell>
          <cell r="R294" t="str">
            <v>Acumulado</v>
          </cell>
          <cell r="S294">
            <v>4622062</v>
          </cell>
          <cell r="T294">
            <v>4394415</v>
          </cell>
          <cell r="U294">
            <v>4611057</v>
          </cell>
          <cell r="V294">
            <v>4853597</v>
          </cell>
          <cell r="W294">
            <v>5102314</v>
          </cell>
          <cell r="X294">
            <v>18961383</v>
          </cell>
          <cell r="Y294">
            <v>642041</v>
          </cell>
          <cell r="Z294">
            <v>13.923999999999999</v>
          </cell>
          <cell r="AA294">
            <v>4684255</v>
          </cell>
          <cell r="AB294">
            <v>24.704000000000001</v>
          </cell>
          <cell r="AC294">
            <v>42490.208333333299</v>
          </cell>
          <cell r="AD294">
            <v>42500.462664201397</v>
          </cell>
          <cell r="AE294" t="str">
            <v xml:space="preserve">Todas las Regionales presentan niveles de certificación muy bajos. Es fundamental realizar un proceso de certificación intensivo y oportuno con el fin de garantizar el cumplimiento de las metas. </v>
          </cell>
          <cell r="AF294">
            <v>42490.208333333299</v>
          </cell>
          <cell r="AG294">
            <v>42500.462664004597</v>
          </cell>
          <cell r="AH294" t="str">
            <v>Janeth Adriana Mariño Cepeda</v>
          </cell>
          <cell r="AI294" t="str">
            <v>jmarino@sena.edu.co</v>
          </cell>
          <cell r="AJ294">
            <v>0</v>
          </cell>
          <cell r="AK294">
            <v>42520.208333333299</v>
          </cell>
          <cell r="AL294">
            <v>-13</v>
          </cell>
        </row>
        <row r="295">
          <cell r="A295">
            <v>5174</v>
          </cell>
          <cell r="B295" t="str">
            <v>Todos por un Nuevo País</v>
          </cell>
          <cell r="C295" t="str">
            <v>Movilidad social</v>
          </cell>
          <cell r="D295" t="str">
            <v>Generar alternativas para crear empleos de calidad y acceder al aseguramiento ante la falta de ingresos y los riesgos laborales</v>
          </cell>
          <cell r="E295" t="str">
            <v>Trabajo</v>
          </cell>
          <cell r="F295" t="str">
            <v>SENA</v>
          </cell>
          <cell r="G295" t="str">
            <v>Formación para el trabajo</v>
          </cell>
          <cell r="H295">
            <v>5174</v>
          </cell>
          <cell r="I295" t="str">
            <v>Porcentaje de personas egresadas del SENA vinculadas laboralmente</v>
          </cell>
          <cell r="J295" t="str">
            <v>Resultado</v>
          </cell>
          <cell r="K295" t="str">
            <v>Sectorial</v>
          </cell>
          <cell r="L295" t="str">
            <v>NO</v>
          </cell>
          <cell r="M295" t="str">
            <v>NO</v>
          </cell>
          <cell r="N295" t="str">
            <v>NO</v>
          </cell>
          <cell r="O295" t="str">
            <v>SI</v>
          </cell>
          <cell r="P295" t="str">
            <v>Porcentaje</v>
          </cell>
          <cell r="Q295" t="str">
            <v>Anual</v>
          </cell>
          <cell r="R295" t="str">
            <v>Capacidad</v>
          </cell>
          <cell r="S295">
            <v>55</v>
          </cell>
          <cell r="T295">
            <v>75</v>
          </cell>
          <cell r="U295">
            <v>75</v>
          </cell>
          <cell r="V295">
            <v>75</v>
          </cell>
          <cell r="W295">
            <v>75</v>
          </cell>
          <cell r="X295">
            <v>75</v>
          </cell>
          <cell r="Y295">
            <v>0</v>
          </cell>
          <cell r="Z295">
            <v>0</v>
          </cell>
          <cell r="AA295">
            <v>0</v>
          </cell>
          <cell r="AB295">
            <v>0</v>
          </cell>
          <cell r="AC295">
            <v>0</v>
          </cell>
          <cell r="AD295">
            <v>0</v>
          </cell>
          <cell r="AE295" t="str">
            <v>Con objetivo de lograr el cumplimiento de esta meta Colocados Egresados SENA de formación titulada, cobra especial importancia el reto de dinamizar la articulación entre la Agencia Pública de Empleo del SENA y la Dirección de Formación Profesional llevand</v>
          </cell>
          <cell r="AF295">
            <v>42490.208333333299</v>
          </cell>
          <cell r="AG295">
            <v>42500.683102581002</v>
          </cell>
          <cell r="AH295" t="str">
            <v>Jaime Emilio Vence Ariza</v>
          </cell>
          <cell r="AI295" t="str">
            <v>jevence@sena.edu.co</v>
          </cell>
          <cell r="AJ295">
            <v>90</v>
          </cell>
          <cell r="AK295">
            <v>0</v>
          </cell>
          <cell r="AL295">
            <v>0</v>
          </cell>
        </row>
        <row r="296">
          <cell r="A296">
            <v>5198</v>
          </cell>
          <cell r="B296" t="str">
            <v>Todos por un Nuevo País</v>
          </cell>
          <cell r="C296" t="str">
            <v>Movilidad social</v>
          </cell>
          <cell r="D296" t="str">
            <v>Generar alternativas para crear empleos de calidad y acceder al aseguramiento ante la falta de ingresos y los riesgos laborales</v>
          </cell>
          <cell r="E296" t="str">
            <v>Trabajo</v>
          </cell>
          <cell r="F296" t="str">
            <v>SENA</v>
          </cell>
          <cell r="G296" t="str">
            <v>Formación para el trabajo</v>
          </cell>
          <cell r="H296">
            <v>5198</v>
          </cell>
          <cell r="I296" t="str">
            <v>Personas egresadas del SENA  vinculadas laboralmente  a través de la APE</v>
          </cell>
          <cell r="J296" t="str">
            <v>Resultado</v>
          </cell>
          <cell r="K296" t="str">
            <v>Sectorial</v>
          </cell>
          <cell r="L296" t="str">
            <v>NO</v>
          </cell>
          <cell r="M296" t="str">
            <v>NO</v>
          </cell>
          <cell r="N296" t="str">
            <v>NO</v>
          </cell>
          <cell r="O296" t="str">
            <v>SI</v>
          </cell>
          <cell r="P296" t="str">
            <v>Personas</v>
          </cell>
          <cell r="Q296" t="str">
            <v>Mensual</v>
          </cell>
          <cell r="R296" t="str">
            <v>Acumulado</v>
          </cell>
          <cell r="S296">
            <v>32297</v>
          </cell>
          <cell r="T296">
            <v>60000</v>
          </cell>
          <cell r="U296">
            <v>181474</v>
          </cell>
          <cell r="V296">
            <v>193125</v>
          </cell>
          <cell r="W296">
            <v>204850</v>
          </cell>
          <cell r="X296">
            <v>639449</v>
          </cell>
          <cell r="Y296">
            <v>39998</v>
          </cell>
          <cell r="Z296">
            <v>22.041</v>
          </cell>
          <cell r="AA296">
            <v>112958</v>
          </cell>
          <cell r="AB296">
            <v>17.664999999999999</v>
          </cell>
          <cell r="AC296">
            <v>42490.208333333299</v>
          </cell>
          <cell r="AD296">
            <v>42500.677060451402</v>
          </cell>
          <cell r="AE296" t="str">
            <v>El avance del indicador con corte al mes de abril 2016 es de veintidós por ciento (22%), con respecto al mes anterior, se incrementó en un ocho (8%) y se representa esta gestión de colocados en las siguientes regionales a través del servicio de intermedia</v>
          </cell>
          <cell r="AF296">
            <v>42490.208333333299</v>
          </cell>
          <cell r="AG296">
            <v>42500.677060300899</v>
          </cell>
          <cell r="AH296" t="str">
            <v>Luz Marina Pedraza León</v>
          </cell>
          <cell r="AI296" t="str">
            <v>lmpedraza@sena.edu.co</v>
          </cell>
          <cell r="AJ296">
            <v>0</v>
          </cell>
          <cell r="AK296">
            <v>42520.208333333299</v>
          </cell>
          <cell r="AL296">
            <v>-13</v>
          </cell>
        </row>
        <row r="297">
          <cell r="A297">
            <v>5228</v>
          </cell>
          <cell r="B297" t="str">
            <v>Todos por un Nuevo País</v>
          </cell>
          <cell r="C297" t="str">
            <v>Movilidad social</v>
          </cell>
          <cell r="D297" t="str">
            <v>Generar alternativas para crear empleos de calidad y acceder al aseguramiento ante la falta de ingresos y los riesgos laborales</v>
          </cell>
          <cell r="E297" t="str">
            <v>Trabajo</v>
          </cell>
          <cell r="F297" t="str">
            <v>SENA</v>
          </cell>
          <cell r="G297" t="str">
            <v>Grupos Étnicos - Trabajo</v>
          </cell>
          <cell r="H297">
            <v>5228</v>
          </cell>
          <cell r="I297" t="str">
            <v>Proyectos productivos apoyados para el pueblo Rrom</v>
          </cell>
          <cell r="J297" t="str">
            <v>Producto</v>
          </cell>
          <cell r="K297" t="str">
            <v>Transversal</v>
          </cell>
          <cell r="L297" t="str">
            <v>NO</v>
          </cell>
          <cell r="M297" t="str">
            <v>SI</v>
          </cell>
          <cell r="N297" t="str">
            <v>NO</v>
          </cell>
          <cell r="O297" t="str">
            <v>SI</v>
          </cell>
          <cell r="P297" t="str">
            <v>Proyectos</v>
          </cell>
          <cell r="Q297" t="str">
            <v>Trimestral</v>
          </cell>
          <cell r="R297" t="str">
            <v>Acumulado</v>
          </cell>
          <cell r="S297">
            <v>0</v>
          </cell>
          <cell r="T297">
            <v>0</v>
          </cell>
          <cell r="U297">
            <v>10</v>
          </cell>
          <cell r="V297">
            <v>15</v>
          </cell>
          <cell r="W297">
            <v>15</v>
          </cell>
          <cell r="X297">
            <v>40</v>
          </cell>
          <cell r="Y297">
            <v>0</v>
          </cell>
          <cell r="Z297">
            <v>0</v>
          </cell>
          <cell r="AA297">
            <v>0</v>
          </cell>
          <cell r="AB297">
            <v>0</v>
          </cell>
          <cell r="AC297">
            <v>42460.208333333299</v>
          </cell>
          <cell r="AD297">
            <v>42472.634488159703</v>
          </cell>
          <cell r="AE297" t="str">
            <v xml:space="preserve">De acuerdo a la ruta diseñada en el mes de marzo, durante el mes de abril se visitaron las comunidades Rrom, donde se concertaron las acciones a realizar por parte del SENA. </v>
          </cell>
          <cell r="AF297">
            <v>42490.208333333299</v>
          </cell>
          <cell r="AG297">
            <v>42500.744008680602</v>
          </cell>
          <cell r="AH297" t="str">
            <v>Carlos Arturo Gamba</v>
          </cell>
          <cell r="AI297" t="str">
            <v>cgamba@sena.edu.co</v>
          </cell>
          <cell r="AJ297">
            <v>5</v>
          </cell>
          <cell r="AK297">
            <v>42551.208333333299</v>
          </cell>
          <cell r="AL297">
            <v>-48</v>
          </cell>
        </row>
        <row r="298">
          <cell r="A298">
            <v>5229</v>
          </cell>
          <cell r="B298" t="str">
            <v>Todos por un Nuevo País</v>
          </cell>
          <cell r="C298" t="str">
            <v>Movilidad social</v>
          </cell>
          <cell r="D298" t="str">
            <v>Generar alternativas para crear empleos de calidad y acceder al aseguramiento ante la falta de ingresos y los riesgos laborales</v>
          </cell>
          <cell r="E298" t="str">
            <v>Trabajo</v>
          </cell>
          <cell r="F298" t="str">
            <v>SENA</v>
          </cell>
          <cell r="G298" t="str">
            <v>Grupos Étnicos - Trabajo</v>
          </cell>
          <cell r="H298">
            <v>5229</v>
          </cell>
          <cell r="I298" t="str">
            <v>Cupos asignados para formación para el trabajo y el emprendimiento para el Pueblo Rrom</v>
          </cell>
          <cell r="J298" t="str">
            <v>Producto</v>
          </cell>
          <cell r="K298" t="str">
            <v>Transversal</v>
          </cell>
          <cell r="L298" t="str">
            <v>SI</v>
          </cell>
          <cell r="M298" t="str">
            <v>SI</v>
          </cell>
          <cell r="N298" t="str">
            <v>NO</v>
          </cell>
          <cell r="O298" t="str">
            <v>SI</v>
          </cell>
          <cell r="P298" t="str">
            <v>Cupos</v>
          </cell>
          <cell r="Q298" t="str">
            <v>Trimestral</v>
          </cell>
          <cell r="R298" t="str">
            <v>Acumulado</v>
          </cell>
          <cell r="S298">
            <v>0</v>
          </cell>
          <cell r="T298">
            <v>0</v>
          </cell>
          <cell r="U298">
            <v>100</v>
          </cell>
          <cell r="V298">
            <v>150</v>
          </cell>
          <cell r="W298">
            <v>150</v>
          </cell>
          <cell r="X298">
            <v>400</v>
          </cell>
          <cell r="Y298">
            <v>45</v>
          </cell>
          <cell r="Z298">
            <v>45</v>
          </cell>
          <cell r="AA298">
            <v>45</v>
          </cell>
          <cell r="AB298">
            <v>11.25</v>
          </cell>
          <cell r="AC298">
            <v>42460.208333333299</v>
          </cell>
          <cell r="AD298">
            <v>42472.746264930604</v>
          </cell>
          <cell r="AE298" t="str">
            <v xml:space="preserve">Se ejecutan acciones de formación titulada y complementaria por oferta regular, con la participación de aprendices Rrom. </v>
          </cell>
          <cell r="AF298">
            <v>42490.208333333299</v>
          </cell>
          <cell r="AG298">
            <v>42500.683884455997</v>
          </cell>
          <cell r="AH298" t="str">
            <v>Jaime Emilio Vence Ariza</v>
          </cell>
          <cell r="AI298" t="str">
            <v>jevence@sena.edu.co</v>
          </cell>
          <cell r="AJ298">
            <v>5</v>
          </cell>
          <cell r="AK298">
            <v>42551.208333333299</v>
          </cell>
          <cell r="AL298">
            <v>-48</v>
          </cell>
        </row>
        <row r="299">
          <cell r="A299">
            <v>5230</v>
          </cell>
          <cell r="B299" t="str">
            <v>Todos por un Nuevo País</v>
          </cell>
          <cell r="C299" t="str">
            <v>Movilidad social</v>
          </cell>
          <cell r="D299" t="str">
            <v>Generar alternativas para crear empleos de calidad y acceder al aseguramiento ante la falta de ingresos y los riesgos laborales</v>
          </cell>
          <cell r="E299" t="str">
            <v>Trabajo</v>
          </cell>
          <cell r="F299" t="str">
            <v>SENA</v>
          </cell>
          <cell r="G299" t="str">
            <v>Grupos Étnicos - Trabajo</v>
          </cell>
          <cell r="H299">
            <v>5230</v>
          </cell>
          <cell r="I299" t="str">
            <v xml:space="preserve">Programa de educación financiera adecuado y ejecutado para el pueblo Rrom.         </v>
          </cell>
          <cell r="J299" t="str">
            <v>Producto</v>
          </cell>
          <cell r="K299" t="str">
            <v>Transversal</v>
          </cell>
          <cell r="L299" t="str">
            <v>NO</v>
          </cell>
          <cell r="M299" t="str">
            <v>NO</v>
          </cell>
          <cell r="N299" t="str">
            <v>NO</v>
          </cell>
          <cell r="O299" t="str">
            <v>SI</v>
          </cell>
          <cell r="P299" t="str">
            <v>Programa</v>
          </cell>
          <cell r="Q299" t="str">
            <v>Anual</v>
          </cell>
          <cell r="R299" t="str">
            <v>Capacidad</v>
          </cell>
          <cell r="S299">
            <v>0</v>
          </cell>
          <cell r="T299">
            <v>0</v>
          </cell>
          <cell r="U299">
            <v>1</v>
          </cell>
          <cell r="V299">
            <v>0</v>
          </cell>
          <cell r="W299">
            <v>0</v>
          </cell>
          <cell r="X299">
            <v>1</v>
          </cell>
          <cell r="Y299">
            <v>0</v>
          </cell>
          <cell r="Z299">
            <v>0</v>
          </cell>
          <cell r="AA299">
            <v>0</v>
          </cell>
          <cell r="AB299">
            <v>0</v>
          </cell>
          <cell r="AC299">
            <v>0</v>
          </cell>
          <cell r="AD299">
            <v>0</v>
          </cell>
          <cell r="AE299" t="str">
            <v>Se continua con la revisión de los contenidos del programa de formación en educación financiera por parte de la Red de Financiera de la Dirección de Formación Profesional.</v>
          </cell>
          <cell r="AF299">
            <v>42490.208333333299</v>
          </cell>
          <cell r="AG299">
            <v>42500.683544178202</v>
          </cell>
          <cell r="AH299" t="str">
            <v>Mario Rincón Triana</v>
          </cell>
          <cell r="AI299" t="str">
            <v>mjrincon@sena.edu.co</v>
          </cell>
          <cell r="AJ299">
            <v>0</v>
          </cell>
          <cell r="AK299">
            <v>0</v>
          </cell>
          <cell r="AL299">
            <v>0</v>
          </cell>
        </row>
        <row r="300">
          <cell r="A300">
            <v>5402</v>
          </cell>
          <cell r="B300" t="str">
            <v>Todos por un Nuevo País</v>
          </cell>
          <cell r="C300" t="str">
            <v>Movilidad social</v>
          </cell>
          <cell r="D300" t="str">
            <v>Generar alternativas para crear empleos de calidad y acceder al aseguramiento ante la falta de ingresos y los riesgos laborales</v>
          </cell>
          <cell r="E300" t="str">
            <v>Trabajo</v>
          </cell>
          <cell r="F300" t="str">
            <v>SENA</v>
          </cell>
          <cell r="G300" t="str">
            <v>Grupos Étnicos - Trabajo</v>
          </cell>
          <cell r="H300">
            <v>5402</v>
          </cell>
          <cell r="I300" t="str">
            <v>Proyectos productivos apoyados para el pueblo Rom.</v>
          </cell>
          <cell r="J300" t="str">
            <v>Producto</v>
          </cell>
          <cell r="K300" t="str">
            <v>Transversal</v>
          </cell>
          <cell r="L300" t="str">
            <v>SI</v>
          </cell>
          <cell r="M300" t="str">
            <v>SI</v>
          </cell>
          <cell r="N300" t="str">
            <v>SI</v>
          </cell>
          <cell r="O300" t="str">
            <v>SI</v>
          </cell>
          <cell r="P300" t="str">
            <v>Proyectos productivos</v>
          </cell>
          <cell r="Q300" t="str">
            <v>Trimestral</v>
          </cell>
          <cell r="R300" t="str">
            <v>Acumulado</v>
          </cell>
          <cell r="S300">
            <v>0</v>
          </cell>
          <cell r="T300">
            <v>0</v>
          </cell>
          <cell r="U300">
            <v>10</v>
          </cell>
          <cell r="V300">
            <v>15</v>
          </cell>
          <cell r="W300">
            <v>15</v>
          </cell>
          <cell r="X300">
            <v>40</v>
          </cell>
          <cell r="Y300">
            <v>0</v>
          </cell>
          <cell r="Z300">
            <v>0</v>
          </cell>
          <cell r="AA300">
            <v>0</v>
          </cell>
          <cell r="AB300">
            <v>0</v>
          </cell>
          <cell r="AC300">
            <v>0</v>
          </cell>
          <cell r="AD300">
            <v>0</v>
          </cell>
          <cell r="AE300">
            <v>0</v>
          </cell>
          <cell r="AF300">
            <v>0</v>
          </cell>
          <cell r="AG300">
            <v>0</v>
          </cell>
          <cell r="AH300" t="str">
            <v>Carlos Arturo Gamba</v>
          </cell>
          <cell r="AI300" t="str">
            <v>cgamba@sena.edu.co</v>
          </cell>
          <cell r="AJ300">
            <v>5</v>
          </cell>
          <cell r="AK300">
            <v>0</v>
          </cell>
          <cell r="AL300">
            <v>0</v>
          </cell>
        </row>
        <row r="301">
          <cell r="A301">
            <v>5403</v>
          </cell>
          <cell r="B301" t="str">
            <v>Todos por un Nuevo País</v>
          </cell>
          <cell r="C301" t="str">
            <v>Movilidad social</v>
          </cell>
          <cell r="D301" t="str">
            <v>Generar alternativas para crear empleos de calidad y acceder al aseguramiento ante la falta de ingresos y los riesgos laborales</v>
          </cell>
          <cell r="E301" t="str">
            <v>Trabajo</v>
          </cell>
          <cell r="F301" t="str">
            <v>SENA</v>
          </cell>
          <cell r="G301" t="str">
            <v>Grupos Étnicos - Trabajo</v>
          </cell>
          <cell r="H301">
            <v>5403</v>
          </cell>
          <cell r="I301" t="str">
            <v xml:space="preserve">Cupos asignados para formación para el trabajo y el emprendimiento para el Pueblo Rrom. </v>
          </cell>
          <cell r="J301" t="str">
            <v>Producto</v>
          </cell>
          <cell r="K301" t="str">
            <v>Transversal</v>
          </cell>
          <cell r="L301" t="str">
            <v>SI</v>
          </cell>
          <cell r="M301" t="str">
            <v>SI</v>
          </cell>
          <cell r="N301" t="str">
            <v>SI</v>
          </cell>
          <cell r="O301" t="str">
            <v>SI</v>
          </cell>
          <cell r="P301" t="str">
            <v>Cupos</v>
          </cell>
          <cell r="Q301" t="str">
            <v>Trimestral</v>
          </cell>
          <cell r="R301" t="str">
            <v>Acumulado</v>
          </cell>
          <cell r="S301">
            <v>0</v>
          </cell>
          <cell r="T301">
            <v>0</v>
          </cell>
          <cell r="U301">
            <v>100</v>
          </cell>
          <cell r="V301">
            <v>150</v>
          </cell>
          <cell r="W301">
            <v>150</v>
          </cell>
          <cell r="X301">
            <v>400</v>
          </cell>
          <cell r="Y301">
            <v>0</v>
          </cell>
          <cell r="Z301">
            <v>0</v>
          </cell>
          <cell r="AA301">
            <v>0</v>
          </cell>
          <cell r="AB301">
            <v>0</v>
          </cell>
          <cell r="AC301">
            <v>0</v>
          </cell>
          <cell r="AD301">
            <v>0</v>
          </cell>
          <cell r="AE301">
            <v>0</v>
          </cell>
          <cell r="AF301">
            <v>0</v>
          </cell>
          <cell r="AG301">
            <v>0</v>
          </cell>
          <cell r="AH301">
            <v>0</v>
          </cell>
          <cell r="AI301">
            <v>0</v>
          </cell>
          <cell r="AJ301">
            <v>5</v>
          </cell>
          <cell r="AK301">
            <v>0</v>
          </cell>
          <cell r="AL301">
            <v>0</v>
          </cell>
        </row>
        <row r="302">
          <cell r="A302">
            <v>4861</v>
          </cell>
          <cell r="B302" t="str">
            <v>Todos por un Nuevo País</v>
          </cell>
          <cell r="C302" t="str">
            <v>Movilidad social</v>
          </cell>
          <cell r="D302" t="str">
            <v>Generar alternativas para crear empleos de calidad y acceder al aseguramiento ante la falta de ingresos y los riesgos laborales</v>
          </cell>
          <cell r="E302" t="str">
            <v>Trabajo</v>
          </cell>
          <cell r="F302" t="str">
            <v>Servicio Público de Empleo</v>
          </cell>
          <cell r="G302" t="str">
            <v>Generación de ingresos y empleo</v>
          </cell>
          <cell r="H302">
            <v>4861</v>
          </cell>
          <cell r="I302" t="str">
            <v>Población colocada a través del Servicio Público de Empleo</v>
          </cell>
          <cell r="J302" t="str">
            <v>Resultado</v>
          </cell>
          <cell r="K302" t="str">
            <v>Sectorial</v>
          </cell>
          <cell r="L302" t="str">
            <v>SI</v>
          </cell>
          <cell r="M302" t="str">
            <v>NO</v>
          </cell>
          <cell r="N302" t="str">
            <v>NO</v>
          </cell>
          <cell r="O302" t="str">
            <v>SI</v>
          </cell>
          <cell r="P302" t="str">
            <v>Personas</v>
          </cell>
          <cell r="Q302" t="str">
            <v>Mensual</v>
          </cell>
          <cell r="R302" t="str">
            <v>Flujo</v>
          </cell>
          <cell r="S302">
            <v>270000</v>
          </cell>
          <cell r="T302">
            <v>315000</v>
          </cell>
          <cell r="U302">
            <v>360000</v>
          </cell>
          <cell r="V302">
            <v>405000</v>
          </cell>
          <cell r="W302">
            <v>450000</v>
          </cell>
          <cell r="X302">
            <v>450000</v>
          </cell>
          <cell r="Y302">
            <v>109186</v>
          </cell>
          <cell r="Z302">
            <v>30.329000000000001</v>
          </cell>
          <cell r="AA302">
            <v>376103</v>
          </cell>
          <cell r="AB302">
            <v>83.578000000000003</v>
          </cell>
          <cell r="AC302">
            <v>42460.208333333299</v>
          </cell>
          <cell r="AD302">
            <v>42500.687301006903</v>
          </cell>
          <cell r="AE302" t="str">
            <v>Durante el mes de marzo se registraron 49.811 colocaciones laborales a nivel nacional. El avance reportado obedece a la gestión de los prestadores públicos, en particular la Agencia Pública de Empleo del SENA con las Regionales Bogotá, Santander, Antioqui</v>
          </cell>
          <cell r="AF302">
            <v>42460.208333333299</v>
          </cell>
          <cell r="AG302">
            <v>42500.6858361458</v>
          </cell>
          <cell r="AH302" t="str">
            <v>Jorge Andrés Rodríguez Parra</v>
          </cell>
          <cell r="AI302" t="str">
            <v>jorge.rodriguez@serviciodeempleo.gov.co</v>
          </cell>
          <cell r="AJ302">
            <v>30</v>
          </cell>
          <cell r="AK302">
            <v>42490.208333333299</v>
          </cell>
          <cell r="AL302">
            <v>-13</v>
          </cell>
        </row>
        <row r="303">
          <cell r="A303">
            <v>4862</v>
          </cell>
          <cell r="B303" t="str">
            <v>Todos por un Nuevo País</v>
          </cell>
          <cell r="C303" t="str">
            <v>Movilidad social</v>
          </cell>
          <cell r="D303" t="str">
            <v>Generar alternativas para crear empleos de calidad y acceder al aseguramiento ante la falta de ingresos y los riesgos laborales</v>
          </cell>
          <cell r="E303" t="str">
            <v>Trabajo</v>
          </cell>
          <cell r="F303" t="str">
            <v>Servicio Público de Empleo</v>
          </cell>
          <cell r="G303" t="str">
            <v>Generación de ingresos y empleo</v>
          </cell>
          <cell r="H303">
            <v>4862</v>
          </cell>
          <cell r="I303" t="str">
            <v>Población orientada laboralmente y remitidas a servicios de gestión y colocación</v>
          </cell>
          <cell r="J303" t="str">
            <v>Gestión</v>
          </cell>
          <cell r="K303" t="str">
            <v>Sectorial</v>
          </cell>
          <cell r="L303" t="str">
            <v>SI</v>
          </cell>
          <cell r="M303" t="str">
            <v>NO</v>
          </cell>
          <cell r="N303" t="str">
            <v>NO</v>
          </cell>
          <cell r="O303" t="str">
            <v>SI</v>
          </cell>
          <cell r="P303" t="str">
            <v>Personas</v>
          </cell>
          <cell r="Q303" t="str">
            <v>Mensual</v>
          </cell>
          <cell r="R303" t="str">
            <v>Flujo</v>
          </cell>
          <cell r="S303">
            <v>240000</v>
          </cell>
          <cell r="T303">
            <v>680000</v>
          </cell>
          <cell r="U303">
            <v>1120000</v>
          </cell>
          <cell r="V303">
            <v>1560000</v>
          </cell>
          <cell r="W303">
            <v>2000000</v>
          </cell>
          <cell r="X303">
            <v>2000000</v>
          </cell>
          <cell r="Y303">
            <v>234940</v>
          </cell>
          <cell r="Z303">
            <v>20.977</v>
          </cell>
          <cell r="AA303">
            <v>1003599</v>
          </cell>
          <cell r="AB303">
            <v>50.18</v>
          </cell>
          <cell r="AC303">
            <v>42460.208333333299</v>
          </cell>
          <cell r="AD303">
            <v>42500.618492048598</v>
          </cell>
          <cell r="AE303" t="str">
            <v>Durante el mes de marzo se registraron 101.163 orientaciones a nivel nacional. El avance reportado se logra gracias a la gestión de los Prestadores Públicos, específicamente la Agencia Pública den Empleo del SENA, con las regionales Antioquia y Bogotá D.C</v>
          </cell>
          <cell r="AF303">
            <v>42460.208333333299</v>
          </cell>
          <cell r="AG303">
            <v>42500.617998460701</v>
          </cell>
          <cell r="AH303" t="str">
            <v>Jorge Andrés Rodríguez Parra</v>
          </cell>
          <cell r="AI303" t="str">
            <v>jorge.rodriguez@serviciodeempleo.gov.co</v>
          </cell>
          <cell r="AJ303">
            <v>30</v>
          </cell>
          <cell r="AK303">
            <v>42490.208333333299</v>
          </cell>
          <cell r="AL303">
            <v>-13</v>
          </cell>
        </row>
        <row r="304">
          <cell r="A304">
            <v>4862</v>
          </cell>
          <cell r="B304" t="str">
            <v>Todos por un Nuevo País</v>
          </cell>
          <cell r="C304" t="str">
            <v>Movilidad social</v>
          </cell>
          <cell r="D304" t="str">
            <v>Generar alternativas para crear empleos de calidad y acceder al aseguramiento ante la falta de ingresos y los riesgos laborales</v>
          </cell>
          <cell r="E304" t="str">
            <v>Trabajo</v>
          </cell>
          <cell r="F304" t="str">
            <v>Servicio Público de Empleo</v>
          </cell>
          <cell r="G304" t="str">
            <v>Generación de ingresos y empleo</v>
          </cell>
          <cell r="H304">
            <v>4862</v>
          </cell>
          <cell r="I304" t="str">
            <v>Población orientada laboralmente y remitidas a servicios de gestión y colocación</v>
          </cell>
          <cell r="J304" t="str">
            <v>Gestión</v>
          </cell>
          <cell r="K304" t="str">
            <v>Sectorial</v>
          </cell>
          <cell r="L304" t="str">
            <v>SI</v>
          </cell>
          <cell r="M304" t="str">
            <v>NO</v>
          </cell>
          <cell r="N304" t="str">
            <v>NO</v>
          </cell>
          <cell r="O304" t="str">
            <v>SI</v>
          </cell>
          <cell r="P304" t="str">
            <v>Personas</v>
          </cell>
          <cell r="Q304" t="str">
            <v>Mensual</v>
          </cell>
          <cell r="R304" t="str">
            <v>Flujo</v>
          </cell>
          <cell r="S304">
            <v>240000</v>
          </cell>
          <cell r="T304">
            <v>680000</v>
          </cell>
          <cell r="U304">
            <v>1120000</v>
          </cell>
          <cell r="V304">
            <v>1560000</v>
          </cell>
          <cell r="W304">
            <v>2000000</v>
          </cell>
          <cell r="X304">
            <v>2000000</v>
          </cell>
          <cell r="Y304">
            <v>234940</v>
          </cell>
          <cell r="Z304">
            <v>20.977</v>
          </cell>
          <cell r="AA304">
            <v>1003599</v>
          </cell>
          <cell r="AB304">
            <v>50.18</v>
          </cell>
          <cell r="AC304">
            <v>42460.208333333299</v>
          </cell>
          <cell r="AD304">
            <v>42500.618492048598</v>
          </cell>
          <cell r="AE304" t="str">
            <v>Durante el mes de febrero se registraron 101.743 orientaciones. El avance reportado obedece a la gestión de los prestadores de Bogotá D.C con 16,4% y Antioquia con 16,1% de participación. El indicador aumenta más del tres veces en relación con la cifra de</v>
          </cell>
          <cell r="AF304">
            <v>42460.208333333299</v>
          </cell>
          <cell r="AG304">
            <v>42500.680294062498</v>
          </cell>
          <cell r="AH304" t="str">
            <v>Jorge Andrés Rodríguez Parra</v>
          </cell>
          <cell r="AI304" t="str">
            <v>jorge.rodriguez@serviciodeempleo.gov.co</v>
          </cell>
          <cell r="AJ304">
            <v>30</v>
          </cell>
          <cell r="AK304">
            <v>42490.208333333299</v>
          </cell>
          <cell r="AL304">
            <v>-13</v>
          </cell>
        </row>
        <row r="305">
          <cell r="A305">
            <v>5421</v>
          </cell>
          <cell r="B305" t="str">
            <v>Todos por un Nuevo País</v>
          </cell>
          <cell r="C305" t="str">
            <v>Movilidad social</v>
          </cell>
          <cell r="D305" t="str">
            <v>Cerrar la brecha en el acceso y la calidad de la educación, para mejorar la formación de capital humano, incrementar la movilidad social y fomentar la construcción de ciudadanía.</v>
          </cell>
          <cell r="E305" t="str">
            <v>Cultura</v>
          </cell>
          <cell r="F305" t="str">
            <v>Archivo general de la Nación</v>
          </cell>
          <cell r="G305" t="str">
            <v>Grupos Étnicos - Cultura</v>
          </cell>
          <cell r="H305">
            <v>5421</v>
          </cell>
          <cell r="I305" t="str">
            <v>Materiales audiovisuales, recuperados, protegidos, digitalizados y reproducidos de los pueblos indígenas</v>
          </cell>
          <cell r="J305" t="str">
            <v>Producto</v>
          </cell>
          <cell r="K305" t="str">
            <v>Mixto</v>
          </cell>
          <cell r="L305" t="str">
            <v>SI</v>
          </cell>
          <cell r="M305" t="str">
            <v>NO</v>
          </cell>
          <cell r="N305" t="str">
            <v>NO</v>
          </cell>
          <cell r="O305" t="str">
            <v>SI</v>
          </cell>
          <cell r="P305" t="str">
            <v>Porcentaje</v>
          </cell>
          <cell r="Q305" t="str">
            <v>Mensual</v>
          </cell>
          <cell r="R305" t="str">
            <v>Flujo</v>
          </cell>
          <cell r="S305">
            <v>100</v>
          </cell>
          <cell r="T305">
            <v>100</v>
          </cell>
          <cell r="U305">
            <v>100</v>
          </cell>
          <cell r="V305">
            <v>100</v>
          </cell>
          <cell r="W305">
            <v>100</v>
          </cell>
          <cell r="X305">
            <v>0</v>
          </cell>
          <cell r="Y305">
            <v>0</v>
          </cell>
          <cell r="Z305">
            <v>0</v>
          </cell>
          <cell r="AA305">
            <v>0</v>
          </cell>
          <cell r="AB305">
            <v>0</v>
          </cell>
          <cell r="AC305">
            <v>0</v>
          </cell>
          <cell r="AD305">
            <v>0</v>
          </cell>
          <cell r="AE305">
            <v>0</v>
          </cell>
          <cell r="AF305">
            <v>0</v>
          </cell>
          <cell r="AG305">
            <v>0</v>
          </cell>
          <cell r="AH305" t="str">
            <v>Laura Cristina Sanchez Alvarado</v>
          </cell>
          <cell r="AI305" t="str">
            <v>laura.sanchez@archivogeneral.gov.co</v>
          </cell>
          <cell r="AJ305">
            <v>5</v>
          </cell>
          <cell r="AK305">
            <v>0</v>
          </cell>
          <cell r="AL305">
            <v>0</v>
          </cell>
        </row>
        <row r="306">
          <cell r="A306">
            <v>5423</v>
          </cell>
          <cell r="B306" t="str">
            <v>Todos por un Nuevo País</v>
          </cell>
          <cell r="C306" t="str">
            <v>Movilidad social</v>
          </cell>
          <cell r="D306" t="str">
            <v>Cerrar la brecha en el acceso y la calidad de la educación, para mejorar la formación de capital humano, incrementar la movilidad social y fomentar la construcción de ciudadanía.</v>
          </cell>
          <cell r="E306" t="str">
            <v>Cultura</v>
          </cell>
          <cell r="F306" t="str">
            <v>Archivo general de la Nación</v>
          </cell>
          <cell r="G306" t="str">
            <v>Grupos Étnicos - Cultura</v>
          </cell>
          <cell r="H306">
            <v>5423</v>
          </cell>
          <cell r="I306" t="str">
            <v>Archivos de los Pueblos Indígenas funcionando</v>
          </cell>
          <cell r="J306" t="str">
            <v>Producto</v>
          </cell>
          <cell r="K306" t="str">
            <v>Mixto</v>
          </cell>
          <cell r="L306" t="str">
            <v>SI</v>
          </cell>
          <cell r="M306" t="str">
            <v>NO</v>
          </cell>
          <cell r="N306" t="str">
            <v>NO</v>
          </cell>
          <cell r="O306" t="str">
            <v>SI</v>
          </cell>
          <cell r="P306" t="str">
            <v>Porcentaje</v>
          </cell>
          <cell r="Q306" t="str">
            <v>Mensual</v>
          </cell>
          <cell r="R306" t="str">
            <v>Flujo</v>
          </cell>
          <cell r="S306">
            <v>0</v>
          </cell>
          <cell r="T306">
            <v>100</v>
          </cell>
          <cell r="U306">
            <v>100</v>
          </cell>
          <cell r="V306">
            <v>100</v>
          </cell>
          <cell r="W306">
            <v>100</v>
          </cell>
          <cell r="X306">
            <v>100</v>
          </cell>
          <cell r="Y306">
            <v>0</v>
          </cell>
          <cell r="Z306">
            <v>0</v>
          </cell>
          <cell r="AA306">
            <v>0</v>
          </cell>
          <cell r="AB306">
            <v>0</v>
          </cell>
          <cell r="AC306">
            <v>0</v>
          </cell>
          <cell r="AD306">
            <v>0</v>
          </cell>
          <cell r="AE306">
            <v>0</v>
          </cell>
          <cell r="AF306">
            <v>0</v>
          </cell>
          <cell r="AG306">
            <v>0</v>
          </cell>
          <cell r="AH306" t="str">
            <v>Laura Cristina Sanchez Alvarado</v>
          </cell>
          <cell r="AI306" t="str">
            <v>laura.sanchez@archivogeneral.gov.co</v>
          </cell>
          <cell r="AJ306">
            <v>5</v>
          </cell>
          <cell r="AK306">
            <v>0</v>
          </cell>
          <cell r="AL306">
            <v>0</v>
          </cell>
        </row>
        <row r="307">
          <cell r="A307">
            <v>5341</v>
          </cell>
          <cell r="B307" t="str">
            <v>Todos por un Nuevo País</v>
          </cell>
          <cell r="C307" t="str">
            <v>Movilidad social</v>
          </cell>
          <cell r="D307" t="str">
            <v>Cerrar la brecha en el acceso y la calidad de la educación, para mejorar la formación de capital humano, incrementar la movilidad social y fomentar la construcción de ciudadanía.</v>
          </cell>
          <cell r="E307" t="str">
            <v>Cultura</v>
          </cell>
          <cell r="F307" t="str">
            <v>Archivo general de la Nación</v>
          </cell>
          <cell r="G307" t="str">
            <v>Grupos Étnicos - Cultura</v>
          </cell>
          <cell r="H307">
            <v>5341</v>
          </cell>
          <cell r="I307" t="str">
            <v>Pueblos indígenas capacitados para la organización de sus archivos.</v>
          </cell>
          <cell r="J307" t="str">
            <v>Producto</v>
          </cell>
          <cell r="K307" t="str">
            <v>Mixto</v>
          </cell>
          <cell r="L307" t="str">
            <v>SI</v>
          </cell>
          <cell r="M307" t="str">
            <v>NO</v>
          </cell>
          <cell r="N307" t="str">
            <v>NO</v>
          </cell>
          <cell r="O307" t="str">
            <v>SI</v>
          </cell>
          <cell r="P307" t="str">
            <v>Porcentaje</v>
          </cell>
          <cell r="Q307" t="str">
            <v>Anual</v>
          </cell>
          <cell r="R307" t="str">
            <v>Acumulado</v>
          </cell>
          <cell r="S307">
            <v>14</v>
          </cell>
          <cell r="T307">
            <v>100</v>
          </cell>
          <cell r="U307">
            <v>100</v>
          </cell>
          <cell r="V307">
            <v>100</v>
          </cell>
          <cell r="W307">
            <v>100</v>
          </cell>
          <cell r="X307">
            <v>100</v>
          </cell>
          <cell r="Y307">
            <v>0</v>
          </cell>
          <cell r="Z307">
            <v>0</v>
          </cell>
          <cell r="AA307">
            <v>0</v>
          </cell>
          <cell r="AB307">
            <v>0</v>
          </cell>
          <cell r="AC307">
            <v>0</v>
          </cell>
          <cell r="AD307">
            <v>0</v>
          </cell>
          <cell r="AE307" t="str">
            <v>Reunión con Pablo Mora y Amado Villafaña de la Organización Gonawindúa Tayrona (OGT) para aclarar las características del acompañamiento en la conformación del archivo audiovisual de la OGT.</v>
          </cell>
          <cell r="AF307">
            <v>42460.208333333299</v>
          </cell>
          <cell r="AG307">
            <v>42500.764754479198</v>
          </cell>
          <cell r="AH307" t="str">
            <v>Laura Cristina Sanchez Alvarado</v>
          </cell>
          <cell r="AI307" t="str">
            <v>laura.sanchez@archivogeneral.gov.co</v>
          </cell>
          <cell r="AJ307">
            <v>5</v>
          </cell>
          <cell r="AK307">
            <v>0</v>
          </cell>
          <cell r="AL307">
            <v>0</v>
          </cell>
        </row>
        <row r="308">
          <cell r="A308">
            <v>5414</v>
          </cell>
          <cell r="B308" t="str">
            <v>Todos por un Nuevo País</v>
          </cell>
          <cell r="C308" t="str">
            <v>Movilidad social</v>
          </cell>
          <cell r="D308" t="str">
            <v>Cerrar la brecha en el acceso y la calidad de la educación, para mejorar la formación de capital humano, incrementar la movilidad social y fomentar la construcción de ciudadanía.</v>
          </cell>
          <cell r="E308" t="str">
            <v>Cultura</v>
          </cell>
          <cell r="F308" t="str">
            <v>MINCULTURA</v>
          </cell>
          <cell r="G308" t="str">
            <v>Grupos Étnicos - Cultura</v>
          </cell>
          <cell r="H308">
            <v>5414</v>
          </cell>
          <cell r="I308" t="str">
            <v>Proyectos para el fortalecimiento y visibilización de la identidad cultural de los pueblos indígenas financiados.</v>
          </cell>
          <cell r="J308" t="str">
            <v>Producto</v>
          </cell>
          <cell r="K308" t="str">
            <v>Mixto</v>
          </cell>
          <cell r="L308" t="str">
            <v>SI</v>
          </cell>
          <cell r="M308" t="str">
            <v>NO</v>
          </cell>
          <cell r="N308" t="str">
            <v>NO</v>
          </cell>
          <cell r="O308" t="str">
            <v>SI</v>
          </cell>
          <cell r="P308" t="str">
            <v>Porcentaje</v>
          </cell>
          <cell r="Q308" t="str">
            <v>Anual</v>
          </cell>
          <cell r="R308" t="str">
            <v>Flujo</v>
          </cell>
          <cell r="S308">
            <v>100</v>
          </cell>
          <cell r="T308">
            <v>0</v>
          </cell>
          <cell r="U308">
            <v>0</v>
          </cell>
          <cell r="V308">
            <v>0</v>
          </cell>
          <cell r="W308">
            <v>0</v>
          </cell>
          <cell r="X308">
            <v>0</v>
          </cell>
          <cell r="Y308">
            <v>0</v>
          </cell>
          <cell r="Z308">
            <v>0</v>
          </cell>
          <cell r="AA308">
            <v>0</v>
          </cell>
          <cell r="AB308">
            <v>0</v>
          </cell>
          <cell r="AC308">
            <v>0</v>
          </cell>
          <cell r="AD308">
            <v>0</v>
          </cell>
          <cell r="AE308">
            <v>0</v>
          </cell>
          <cell r="AF308">
            <v>0</v>
          </cell>
          <cell r="AG308">
            <v>0</v>
          </cell>
          <cell r="AH308" t="str">
            <v>Moisés Medrano Bohórquez</v>
          </cell>
          <cell r="AI308" t="str">
            <v>poblaciones@mincultura.gov.co</v>
          </cell>
          <cell r="AJ308">
            <v>60</v>
          </cell>
          <cell r="AK308">
            <v>0</v>
          </cell>
          <cell r="AL308">
            <v>0</v>
          </cell>
        </row>
        <row r="309">
          <cell r="A309">
            <v>5415</v>
          </cell>
          <cell r="B309" t="str">
            <v>Todos por un Nuevo País</v>
          </cell>
          <cell r="C309" t="str">
            <v>Movilidad social</v>
          </cell>
          <cell r="D309" t="str">
            <v>Cerrar la brecha en el acceso y la calidad de la educación, para mejorar la formación de capital humano, incrementar la movilidad social y fomentar la construcción de ciudadanía.</v>
          </cell>
          <cell r="E309" t="str">
            <v>Cultura</v>
          </cell>
          <cell r="F309" t="str">
            <v>MINCULTURA</v>
          </cell>
          <cell r="G309" t="str">
            <v>Grupos Étnicos - Cultura</v>
          </cell>
          <cell r="H309">
            <v>5415</v>
          </cell>
          <cell r="I309" t="str">
            <v>Pueblos indígenas beneficiados por el programa de revitalización y fortalecimiento del pensamiento mayor</v>
          </cell>
          <cell r="J309" t="str">
            <v>Producto</v>
          </cell>
          <cell r="K309" t="str">
            <v>Mixto</v>
          </cell>
          <cell r="L309" t="str">
            <v>SI</v>
          </cell>
          <cell r="M309" t="str">
            <v>NO</v>
          </cell>
          <cell r="N309" t="str">
            <v>NO</v>
          </cell>
          <cell r="O309" t="str">
            <v>SI</v>
          </cell>
          <cell r="P309" t="str">
            <v>Porcentaje</v>
          </cell>
          <cell r="Q309" t="str">
            <v>Anual</v>
          </cell>
          <cell r="R309" t="str">
            <v>Flujo</v>
          </cell>
          <cell r="S309">
            <v>100</v>
          </cell>
          <cell r="T309">
            <v>0</v>
          </cell>
          <cell r="U309">
            <v>100</v>
          </cell>
          <cell r="V309">
            <v>100</v>
          </cell>
          <cell r="W309">
            <v>100</v>
          </cell>
          <cell r="X309">
            <v>100</v>
          </cell>
          <cell r="Y309">
            <v>0</v>
          </cell>
          <cell r="Z309">
            <v>0</v>
          </cell>
          <cell r="AA309">
            <v>0</v>
          </cell>
          <cell r="AB309">
            <v>0</v>
          </cell>
          <cell r="AC309">
            <v>0</v>
          </cell>
          <cell r="AD309">
            <v>0</v>
          </cell>
          <cell r="AE309">
            <v>0</v>
          </cell>
          <cell r="AF309">
            <v>0</v>
          </cell>
          <cell r="AG309">
            <v>0</v>
          </cell>
          <cell r="AH309" t="str">
            <v>Moisés Medrano Bohórquez</v>
          </cell>
          <cell r="AI309" t="str">
            <v>poblaciones@mincultura.gov.co</v>
          </cell>
          <cell r="AJ309">
            <v>0</v>
          </cell>
          <cell r="AK309">
            <v>0</v>
          </cell>
          <cell r="AL309">
            <v>0</v>
          </cell>
        </row>
        <row r="310">
          <cell r="A310">
            <v>5417</v>
          </cell>
          <cell r="B310" t="str">
            <v>Todos por un Nuevo País</v>
          </cell>
          <cell r="C310" t="str">
            <v>Movilidad social</v>
          </cell>
          <cell r="D310" t="str">
            <v>Cerrar la brecha en el acceso y la calidad de la educación, para mejorar la formación de capital humano, incrementar la movilidad social y fomentar la construcción de ciudadanía.</v>
          </cell>
          <cell r="E310" t="str">
            <v>Cultura</v>
          </cell>
          <cell r="F310" t="str">
            <v>MINCULTURA</v>
          </cell>
          <cell r="G310" t="str">
            <v>Grupos Étnicos - Cultura</v>
          </cell>
          <cell r="H310">
            <v>5417</v>
          </cell>
          <cell r="I310" t="str">
            <v>Proyectos para la promoción y el fortalecimiento de las festividades indígenas con proyección internacional financiados</v>
          </cell>
          <cell r="J310" t="str">
            <v>Producto</v>
          </cell>
          <cell r="K310" t="str">
            <v>Mixto</v>
          </cell>
          <cell r="L310" t="str">
            <v>SI</v>
          </cell>
          <cell r="M310" t="str">
            <v>NO</v>
          </cell>
          <cell r="N310" t="str">
            <v>NO</v>
          </cell>
          <cell r="O310" t="str">
            <v>SI</v>
          </cell>
          <cell r="P310" t="str">
            <v>Porcentaje</v>
          </cell>
          <cell r="Q310" t="str">
            <v>Anual</v>
          </cell>
          <cell r="R310" t="str">
            <v>Flujo</v>
          </cell>
          <cell r="S310">
            <v>100</v>
          </cell>
          <cell r="T310">
            <v>100</v>
          </cell>
          <cell r="U310">
            <v>100</v>
          </cell>
          <cell r="V310">
            <v>0</v>
          </cell>
          <cell r="W310">
            <v>100</v>
          </cell>
          <cell r="X310">
            <v>100</v>
          </cell>
          <cell r="Y310">
            <v>0</v>
          </cell>
          <cell r="Z310">
            <v>0</v>
          </cell>
          <cell r="AA310">
            <v>0</v>
          </cell>
          <cell r="AB310">
            <v>0</v>
          </cell>
          <cell r="AC310">
            <v>0</v>
          </cell>
          <cell r="AD310">
            <v>0</v>
          </cell>
          <cell r="AE310">
            <v>0</v>
          </cell>
          <cell r="AF310">
            <v>0</v>
          </cell>
          <cell r="AG310">
            <v>0</v>
          </cell>
          <cell r="AH310" t="str">
            <v>Moisés Medrano Bohórquez</v>
          </cell>
          <cell r="AI310" t="str">
            <v>poblaciones@mincultura.gov.co</v>
          </cell>
          <cell r="AJ310">
            <v>60</v>
          </cell>
          <cell r="AK310">
            <v>0</v>
          </cell>
          <cell r="AL310">
            <v>0</v>
          </cell>
        </row>
        <row r="311">
          <cell r="A311">
            <v>5418</v>
          </cell>
          <cell r="B311" t="str">
            <v>Todos por un Nuevo País</v>
          </cell>
          <cell r="C311" t="str">
            <v>Movilidad social</v>
          </cell>
          <cell r="D311" t="str">
            <v>Cerrar la brecha en el acceso y la calidad de la educación, para mejorar la formación de capital humano, incrementar la movilidad social y fomentar la construcción de ciudadanía.</v>
          </cell>
          <cell r="E311" t="str">
            <v>Cultura</v>
          </cell>
          <cell r="F311" t="str">
            <v>MINCULTURA</v>
          </cell>
          <cell r="G311" t="str">
            <v>Grupos Étnicos - Cultura</v>
          </cell>
          <cell r="H311">
            <v>5418</v>
          </cell>
          <cell r="I311" t="str">
            <v>Plan Decenal de Lenguas Nativas consultado, concertado y formulado</v>
          </cell>
          <cell r="J311" t="str">
            <v>Gestión</v>
          </cell>
          <cell r="K311" t="str">
            <v>Mixto</v>
          </cell>
          <cell r="L311" t="str">
            <v>SI</v>
          </cell>
          <cell r="M311" t="str">
            <v>NO</v>
          </cell>
          <cell r="N311" t="str">
            <v>NO</v>
          </cell>
          <cell r="O311" t="str">
            <v>SI</v>
          </cell>
          <cell r="P311" t="str">
            <v>Porcentaje</v>
          </cell>
          <cell r="Q311" t="str">
            <v>Anual</v>
          </cell>
          <cell r="R311" t="str">
            <v>Capacidad</v>
          </cell>
          <cell r="S311">
            <v>0</v>
          </cell>
          <cell r="T311">
            <v>25</v>
          </cell>
          <cell r="U311">
            <v>50</v>
          </cell>
          <cell r="V311">
            <v>75</v>
          </cell>
          <cell r="W311">
            <v>100</v>
          </cell>
          <cell r="X311">
            <v>100</v>
          </cell>
          <cell r="Y311">
            <v>0</v>
          </cell>
          <cell r="Z311">
            <v>0</v>
          </cell>
          <cell r="AA311">
            <v>0</v>
          </cell>
          <cell r="AB311">
            <v>0</v>
          </cell>
          <cell r="AC311">
            <v>0</v>
          </cell>
          <cell r="AD311">
            <v>0</v>
          </cell>
          <cell r="AE311">
            <v>0</v>
          </cell>
          <cell r="AF311">
            <v>0</v>
          </cell>
          <cell r="AG311">
            <v>0</v>
          </cell>
          <cell r="AH311" t="str">
            <v>Moisés Medrano Bohórquez</v>
          </cell>
          <cell r="AI311" t="str">
            <v>poblaciones@mincultura.gov.co</v>
          </cell>
          <cell r="AJ311">
            <v>0</v>
          </cell>
          <cell r="AK311">
            <v>0</v>
          </cell>
          <cell r="AL311">
            <v>0</v>
          </cell>
        </row>
        <row r="312">
          <cell r="A312">
            <v>4912</v>
          </cell>
          <cell r="B312" t="str">
            <v>Todos por un Nuevo País</v>
          </cell>
          <cell r="C312" t="str">
            <v>Movilidad social</v>
          </cell>
          <cell r="D312" t="str">
            <v>Cerrar la brecha en el acceso y la calidad de la educación, para mejorar la formación de capital humano, incrementar la movilidad social y fomentar la construcción de ciudadanía.</v>
          </cell>
          <cell r="E312" t="str">
            <v>Cultura</v>
          </cell>
          <cell r="F312" t="str">
            <v>MINCULTURA</v>
          </cell>
          <cell r="G312" t="str">
            <v xml:space="preserve">Conservación del patrimonio cultural </v>
          </cell>
          <cell r="H312">
            <v>4912</v>
          </cell>
          <cell r="I312" t="str">
            <v>Espacios culturales nuevos, renovados y fortalecidos</v>
          </cell>
          <cell r="J312" t="str">
            <v>Producto</v>
          </cell>
          <cell r="K312" t="str">
            <v>Sectorial</v>
          </cell>
          <cell r="L312" t="str">
            <v>SI</v>
          </cell>
          <cell r="M312" t="str">
            <v>SI</v>
          </cell>
          <cell r="N312" t="str">
            <v>NO</v>
          </cell>
          <cell r="O312" t="str">
            <v>SI</v>
          </cell>
          <cell r="P312" t="str">
            <v>Número de espacios culturales</v>
          </cell>
          <cell r="Q312" t="str">
            <v>Trimestral</v>
          </cell>
          <cell r="R312" t="str">
            <v>Acumulado</v>
          </cell>
          <cell r="S312">
            <v>295</v>
          </cell>
          <cell r="T312">
            <v>70</v>
          </cell>
          <cell r="U312">
            <v>40</v>
          </cell>
          <cell r="V312">
            <v>41</v>
          </cell>
          <cell r="W312">
            <v>26</v>
          </cell>
          <cell r="X312">
            <v>177</v>
          </cell>
          <cell r="Y312">
            <v>0</v>
          </cell>
          <cell r="Z312">
            <v>0</v>
          </cell>
          <cell r="AA312">
            <v>0</v>
          </cell>
          <cell r="AB312">
            <v>0</v>
          </cell>
          <cell r="AC312">
            <v>0</v>
          </cell>
          <cell r="AD312">
            <v>0</v>
          </cell>
          <cell r="AE312" t="str">
            <v>El Ministerio de Cultura en la vigencia 2016 ha entregado 9 espacios culturales nuevos, renovados y fortalecidos: 2 nuevas bibliotecas públicas, 2 casas de cultura, 1 centro cultural rehabilitado y 4 intervenciones patrimoniales. Adicionalmente se encuent</v>
          </cell>
          <cell r="AF312">
            <v>42490.208333333299</v>
          </cell>
          <cell r="AG312">
            <v>42495.622670601901</v>
          </cell>
          <cell r="AH312" t="str">
            <v>Carmen Patricia Hernández Ballesteros</v>
          </cell>
          <cell r="AI312" t="str">
            <v>cphernandez@mincultura.gov.co</v>
          </cell>
          <cell r="AJ312">
            <v>10</v>
          </cell>
          <cell r="AK312">
            <v>0</v>
          </cell>
          <cell r="AL312">
            <v>0</v>
          </cell>
        </row>
        <row r="313">
          <cell r="A313">
            <v>4913</v>
          </cell>
          <cell r="B313" t="str">
            <v>Todos por un Nuevo País</v>
          </cell>
          <cell r="C313" t="str">
            <v>Movilidad social</v>
          </cell>
          <cell r="D313" t="str">
            <v>Cerrar la brecha en el acceso y la calidad de la educación, para mejorar la formación de capital humano, incrementar la movilidad social y fomentar la construcción de ciudadanía.</v>
          </cell>
          <cell r="E313" t="str">
            <v>Cultura</v>
          </cell>
          <cell r="F313" t="str">
            <v>MINCULTURA</v>
          </cell>
          <cell r="G313" t="str">
            <v xml:space="preserve">Conservación del patrimonio cultural </v>
          </cell>
          <cell r="H313">
            <v>4913</v>
          </cell>
          <cell r="I313" t="str">
            <v>Escenarios culturales nuevos y dotados</v>
          </cell>
          <cell r="J313" t="str">
            <v>Producto</v>
          </cell>
          <cell r="K313" t="str">
            <v>Sectorial</v>
          </cell>
          <cell r="L313" t="str">
            <v>SI</v>
          </cell>
          <cell r="M313" t="str">
            <v>SI</v>
          </cell>
          <cell r="N313" t="str">
            <v>NO</v>
          </cell>
          <cell r="O313" t="str">
            <v>SI</v>
          </cell>
          <cell r="P313" t="str">
            <v>Número de espacios culturales</v>
          </cell>
          <cell r="Q313" t="str">
            <v>Trimestral</v>
          </cell>
          <cell r="R313" t="str">
            <v>Acumulado</v>
          </cell>
          <cell r="S313">
            <v>121</v>
          </cell>
          <cell r="T313">
            <v>32</v>
          </cell>
          <cell r="U313">
            <v>27</v>
          </cell>
          <cell r="V313">
            <v>28</v>
          </cell>
          <cell r="W313">
            <v>13</v>
          </cell>
          <cell r="X313">
            <v>100</v>
          </cell>
          <cell r="Y313">
            <v>0</v>
          </cell>
          <cell r="Z313">
            <v>0</v>
          </cell>
          <cell r="AA313">
            <v>0</v>
          </cell>
          <cell r="AB313">
            <v>0</v>
          </cell>
          <cell r="AC313">
            <v>0</v>
          </cell>
          <cell r="AD313">
            <v>0</v>
          </cell>
          <cell r="AE313" t="str">
            <v>El Ministerio de Cultura a través del Grupo de Infraestructura cultural en la vigencia 2016 ha entregado 3 infraestructuras culturales, las cuales son: 2 bibliotecas públicas y 1 casa de cultura ; adicionalmente a la fecha se encuentran 28 obras en constr</v>
          </cell>
          <cell r="AF313">
            <v>42490.208333333299</v>
          </cell>
          <cell r="AG313">
            <v>42495.716333599499</v>
          </cell>
          <cell r="AH313" t="str">
            <v>Carmen Patricia Hernández Ballesteros</v>
          </cell>
          <cell r="AI313" t="str">
            <v>cphernandez@mincultura.gov.co</v>
          </cell>
          <cell r="AJ313">
            <v>10</v>
          </cell>
          <cell r="AK313">
            <v>0</v>
          </cell>
          <cell r="AL313">
            <v>0</v>
          </cell>
        </row>
        <row r="314">
          <cell r="A314">
            <v>4914</v>
          </cell>
          <cell r="B314" t="str">
            <v>Todos por un Nuevo País</v>
          </cell>
          <cell r="C314" t="str">
            <v>Movilidad social</v>
          </cell>
          <cell r="D314" t="str">
            <v>Cerrar la brecha en el acceso y la calidad de la educación, para mejorar la formación de capital humano, incrementar la movilidad social y fomentar la construcción de ciudadanía.</v>
          </cell>
          <cell r="E314" t="str">
            <v>Cultura</v>
          </cell>
          <cell r="F314" t="str">
            <v>MINCULTURA</v>
          </cell>
          <cell r="G314" t="str">
            <v xml:space="preserve">Conservación del patrimonio cultural </v>
          </cell>
          <cell r="H314">
            <v>4914</v>
          </cell>
          <cell r="I314" t="str">
            <v>Escenarios culturales rehabilitados y dotados</v>
          </cell>
          <cell r="J314" t="str">
            <v>Gestión</v>
          </cell>
          <cell r="K314" t="str">
            <v>Sectorial</v>
          </cell>
          <cell r="L314" t="str">
            <v>SI</v>
          </cell>
          <cell r="M314" t="str">
            <v>SI</v>
          </cell>
          <cell r="N314" t="str">
            <v>NO</v>
          </cell>
          <cell r="O314" t="str">
            <v>SI</v>
          </cell>
          <cell r="P314" t="str">
            <v>Número de espacios culturales</v>
          </cell>
          <cell r="Q314" t="str">
            <v>Trimestral</v>
          </cell>
          <cell r="R314" t="str">
            <v>Acumulado</v>
          </cell>
          <cell r="S314">
            <v>94</v>
          </cell>
          <cell r="T314">
            <v>26</v>
          </cell>
          <cell r="U314">
            <v>22</v>
          </cell>
          <cell r="V314">
            <v>22</v>
          </cell>
          <cell r="W314">
            <v>22</v>
          </cell>
          <cell r="X314">
            <v>38</v>
          </cell>
          <cell r="Y314">
            <v>0</v>
          </cell>
          <cell r="Z314">
            <v>0</v>
          </cell>
          <cell r="AA314">
            <v>0</v>
          </cell>
          <cell r="AB314">
            <v>0</v>
          </cell>
          <cell r="AC314">
            <v>0</v>
          </cell>
          <cell r="AD314">
            <v>0</v>
          </cell>
          <cell r="AE314" t="str">
            <v>El Ministerio de Cultura a través del Grupo de Infraestructura cultural en la vigencia 2016 ha entregado 2 obras rehabilitadas, 1 Centro Cultural en Ciénaga de Oro y 1 Casa de Cultura en San Juan de Urabá. Adicionalmente se encuentran 9 obras en rehabilit</v>
          </cell>
          <cell r="AF314">
            <v>42490.208333333299</v>
          </cell>
          <cell r="AG314">
            <v>42495.6225206366</v>
          </cell>
          <cell r="AH314" t="str">
            <v>Carmen Patricia Hernández Ballesteros</v>
          </cell>
          <cell r="AI314" t="str">
            <v>cphernandez@mincultura.gov.co</v>
          </cell>
          <cell r="AJ314">
            <v>10</v>
          </cell>
          <cell r="AK314">
            <v>0</v>
          </cell>
          <cell r="AL314">
            <v>0</v>
          </cell>
        </row>
        <row r="315">
          <cell r="A315">
            <v>4915</v>
          </cell>
          <cell r="B315" t="str">
            <v>Todos por un Nuevo País</v>
          </cell>
          <cell r="C315" t="str">
            <v>Movilidad social</v>
          </cell>
          <cell r="D315" t="str">
            <v>Cerrar la brecha en el acceso y la calidad de la educación, para mejorar la formación de capital humano, incrementar la movilidad social y fomentar la construcción de ciudadanía.</v>
          </cell>
          <cell r="E315" t="str">
            <v>Cultura</v>
          </cell>
          <cell r="F315" t="str">
            <v>MINCULTURA</v>
          </cell>
          <cell r="G315" t="str">
            <v xml:space="preserve">Conservación del patrimonio cultural </v>
          </cell>
          <cell r="H315">
            <v>4915</v>
          </cell>
          <cell r="I315" t="str">
            <v>Bienes y manifestaciones del patrimonio cultural reconocidos y protegidos</v>
          </cell>
          <cell r="J315" t="str">
            <v>Resultado</v>
          </cell>
          <cell r="K315" t="str">
            <v>Sectorial</v>
          </cell>
          <cell r="L315" t="str">
            <v>SI</v>
          </cell>
          <cell r="M315" t="str">
            <v>SI</v>
          </cell>
          <cell r="N315" t="str">
            <v>NO</v>
          </cell>
          <cell r="O315" t="str">
            <v>SI</v>
          </cell>
          <cell r="P315" t="str">
            <v>Número de espacios culturales</v>
          </cell>
          <cell r="Q315" t="str">
            <v>Trimestral</v>
          </cell>
          <cell r="R315" t="str">
            <v>Acumulado</v>
          </cell>
          <cell r="S315">
            <v>36</v>
          </cell>
          <cell r="T315">
            <v>5</v>
          </cell>
          <cell r="U315">
            <v>2</v>
          </cell>
          <cell r="V315">
            <v>2</v>
          </cell>
          <cell r="W315">
            <v>3</v>
          </cell>
          <cell r="X315">
            <v>48</v>
          </cell>
          <cell r="Y315">
            <v>0</v>
          </cell>
          <cell r="Z315">
            <v>0</v>
          </cell>
          <cell r="AA315">
            <v>0</v>
          </cell>
          <cell r="AB315">
            <v>0</v>
          </cell>
          <cell r="AC315">
            <v>0</v>
          </cell>
          <cell r="AD315">
            <v>0</v>
          </cell>
          <cell r="AE315" t="str">
            <v>A Abril 2016 el PES de Partería del Pacífico (95%) se encuentra en ajustes finales para presentación al CNPC , la Tejeduría de la cañaflecha en Córdoba (53%), los saberes asociados al mar de San Andrés, Providencia y Santa Catalina (20%) y Espacio cultura</v>
          </cell>
          <cell r="AF315">
            <v>42490.208333333299</v>
          </cell>
          <cell r="AG315">
            <v>42500.441189965299</v>
          </cell>
          <cell r="AH315" t="str">
            <v>Alberto  Escovar Wilson-White</v>
          </cell>
          <cell r="AI315" t="str">
            <v>aescovar@mincultura.gov.co</v>
          </cell>
          <cell r="AJ315">
            <v>0</v>
          </cell>
          <cell r="AK315">
            <v>0</v>
          </cell>
          <cell r="AL315">
            <v>0</v>
          </cell>
        </row>
        <row r="316">
          <cell r="A316">
            <v>4916</v>
          </cell>
          <cell r="B316" t="str">
            <v>Todos por un Nuevo País</v>
          </cell>
          <cell r="C316" t="str">
            <v>Movilidad social</v>
          </cell>
          <cell r="D316" t="str">
            <v>Cerrar la brecha en el acceso y la calidad de la educación, para mejorar la formación de capital humano, incrementar la movilidad social y fomentar la construcción de ciudadanía.</v>
          </cell>
          <cell r="E316" t="str">
            <v>Cultura</v>
          </cell>
          <cell r="F316" t="str">
            <v>MINCULTURA</v>
          </cell>
          <cell r="G316" t="str">
            <v xml:space="preserve">Conservación del patrimonio cultural </v>
          </cell>
          <cell r="H316">
            <v>4916</v>
          </cell>
          <cell r="I316" t="str">
            <v>Planes Especiales de Manejo y Protección (PEMP) y Planes Especiales de Salvaguardia (PES) formulados</v>
          </cell>
          <cell r="J316" t="str">
            <v>Producto</v>
          </cell>
          <cell r="K316" t="str">
            <v>Sectorial</v>
          </cell>
          <cell r="L316" t="str">
            <v>SI</v>
          </cell>
          <cell r="M316" t="str">
            <v>SI</v>
          </cell>
          <cell r="N316" t="str">
            <v>NO</v>
          </cell>
          <cell r="O316" t="str">
            <v>SI</v>
          </cell>
          <cell r="P316" t="str">
            <v>Número de PEMP y PES</v>
          </cell>
          <cell r="Q316" t="str">
            <v>Trimestral</v>
          </cell>
          <cell r="R316" t="str">
            <v>Acumulado</v>
          </cell>
          <cell r="S316">
            <v>33</v>
          </cell>
          <cell r="T316">
            <v>2</v>
          </cell>
          <cell r="U316">
            <v>3</v>
          </cell>
          <cell r="V316">
            <v>1</v>
          </cell>
          <cell r="W316">
            <v>4</v>
          </cell>
          <cell r="X316">
            <v>43</v>
          </cell>
          <cell r="Y316">
            <v>0</v>
          </cell>
          <cell r="Z316">
            <v>0</v>
          </cell>
          <cell r="AA316">
            <v>0</v>
          </cell>
          <cell r="AB316">
            <v>0</v>
          </cell>
          <cell r="AC316">
            <v>0</v>
          </cell>
          <cell r="AD316">
            <v>0</v>
          </cell>
          <cell r="AE316" t="str">
            <v>A Abril de 2016 el PES de Partería del Pacífico (95%) se encuentra en proceso de ajustes finales para presentación al CNPC; la Tejeduría de la cañaflecha en Córdoba (53%); Los saberes asociados al mar de San Andrés, Providencia y Santa Catalina (20%); Esp</v>
          </cell>
          <cell r="AF316">
            <v>42490.208333333299</v>
          </cell>
          <cell r="AG316">
            <v>42500.440094594902</v>
          </cell>
          <cell r="AH316" t="str">
            <v>Alberto  Escovar Wilson-White</v>
          </cell>
          <cell r="AI316" t="str">
            <v>aescovar@mincultura.gov.co</v>
          </cell>
          <cell r="AJ316">
            <v>0</v>
          </cell>
          <cell r="AK316">
            <v>0</v>
          </cell>
          <cell r="AL316">
            <v>0</v>
          </cell>
        </row>
        <row r="317">
          <cell r="A317">
            <v>4918</v>
          </cell>
          <cell r="B317" t="str">
            <v>Todos por un Nuevo País</v>
          </cell>
          <cell r="C317" t="str">
            <v>Movilidad social</v>
          </cell>
          <cell r="D317" t="str">
            <v>Cerrar la brecha en el acceso y la calidad de la educación, para mejorar la formación de capital humano, incrementar la movilidad social y fomentar la construcción de ciudadanía.</v>
          </cell>
          <cell r="E317" t="str">
            <v>Cultura</v>
          </cell>
          <cell r="F317" t="str">
            <v>MINCULTURA</v>
          </cell>
          <cell r="G317" t="str">
            <v xml:space="preserve">Conservación del patrimonio cultural </v>
          </cell>
          <cell r="H317">
            <v>4918</v>
          </cell>
          <cell r="I317" t="str">
            <v>Imágenes digitalizadas de los fondos documentales del AGN para consulta a través de Internet</v>
          </cell>
          <cell r="J317" t="str">
            <v>Producto</v>
          </cell>
          <cell r="K317" t="str">
            <v>Sectorial</v>
          </cell>
          <cell r="L317" t="str">
            <v>SI</v>
          </cell>
          <cell r="M317" t="str">
            <v>NO</v>
          </cell>
          <cell r="N317" t="str">
            <v>NO</v>
          </cell>
          <cell r="O317" t="str">
            <v>SI</v>
          </cell>
          <cell r="P317" t="str">
            <v>Número de imágenes</v>
          </cell>
          <cell r="Q317" t="str">
            <v>Trimestral</v>
          </cell>
          <cell r="R317" t="str">
            <v>Acumulado</v>
          </cell>
          <cell r="S317">
            <v>5847840</v>
          </cell>
          <cell r="T317">
            <v>4000000</v>
          </cell>
          <cell r="U317">
            <v>5000000</v>
          </cell>
          <cell r="V317">
            <v>5500000</v>
          </cell>
          <cell r="W317">
            <v>5500000</v>
          </cell>
          <cell r="X317">
            <v>20000000</v>
          </cell>
          <cell r="Y317">
            <v>934502</v>
          </cell>
          <cell r="Z317">
            <v>18.690000000000001</v>
          </cell>
          <cell r="AA317">
            <v>5882369</v>
          </cell>
          <cell r="AB317">
            <v>29.41</v>
          </cell>
          <cell r="AC317">
            <v>42460.208333333299</v>
          </cell>
          <cell r="AD317">
            <v>42468.333883101899</v>
          </cell>
          <cell r="AE317" t="str">
            <v>Se digitalizaron 1356878 imágenes. Para un total acumulado de 2291380. Estas imágenes corresponden a los fondos Ministerio de Relaciones Exteriores (1.117.987), Ministerio de Educación Nacional (211.574), Ministerio de Transporte (11485), Presidencia de l</v>
          </cell>
          <cell r="AF317">
            <v>42490.208333333299</v>
          </cell>
          <cell r="AG317">
            <v>42501.496325115702</v>
          </cell>
          <cell r="AH317" t="str">
            <v>Natasha Eslava Velez</v>
          </cell>
          <cell r="AI317" t="str">
            <v>natasha.eslava@archivogeneral.gov.co</v>
          </cell>
          <cell r="AJ317">
            <v>0</v>
          </cell>
          <cell r="AK317">
            <v>42551.208333333299</v>
          </cell>
          <cell r="AL317">
            <v>0</v>
          </cell>
        </row>
        <row r="318">
          <cell r="A318">
            <v>4908</v>
          </cell>
          <cell r="B318" t="str">
            <v>Todos por un Nuevo País</v>
          </cell>
          <cell r="C318" t="str">
            <v>Movilidad social</v>
          </cell>
          <cell r="D318" t="str">
            <v>Cerrar la brecha en el acceso y la calidad de la educación, para mejorar la formación de capital humano, incrementar la movilidad social y fomentar la construcción de ciudadanía.</v>
          </cell>
          <cell r="E318" t="str">
            <v>Cultura</v>
          </cell>
          <cell r="F318" t="str">
            <v>MINCULTURA</v>
          </cell>
          <cell r="G318" t="str">
            <v>Incentivo y fomento a la formación artística y creación cultural</v>
          </cell>
          <cell r="H318">
            <v>4908</v>
          </cell>
          <cell r="I318" t="str">
            <v>Niños y jóvenes en procesos de formación musical</v>
          </cell>
          <cell r="J318" t="str">
            <v>Producto</v>
          </cell>
          <cell r="K318" t="str">
            <v>Sectorial</v>
          </cell>
          <cell r="L318" t="str">
            <v>SI</v>
          </cell>
          <cell r="M318" t="str">
            <v>SI</v>
          </cell>
          <cell r="N318" t="str">
            <v>NO</v>
          </cell>
          <cell r="O318" t="str">
            <v>SI</v>
          </cell>
          <cell r="P318" t="str">
            <v>Número de niños y Jóvenes</v>
          </cell>
          <cell r="Q318" t="str">
            <v>Trimestral</v>
          </cell>
          <cell r="R318" t="str">
            <v>Capacidad</v>
          </cell>
          <cell r="S318">
            <v>93000</v>
          </cell>
          <cell r="T318">
            <v>100000</v>
          </cell>
          <cell r="U318">
            <v>110000</v>
          </cell>
          <cell r="V318">
            <v>120000</v>
          </cell>
          <cell r="W318">
            <v>130000</v>
          </cell>
          <cell r="X318">
            <v>130000</v>
          </cell>
          <cell r="Y318">
            <v>116203</v>
          </cell>
          <cell r="Z318">
            <v>100</v>
          </cell>
          <cell r="AA318">
            <v>116203</v>
          </cell>
          <cell r="AB318">
            <v>62.71</v>
          </cell>
          <cell r="AC318">
            <v>42460.208333333299</v>
          </cell>
          <cell r="AD318">
            <v>42468.341110150497</v>
          </cell>
          <cell r="AE318" t="str">
            <v>En el mes de abril se diseñó el portal de inscripción para la jornada de celebra la música http://celebralamusica.mincultura.gov.co que permite tener una información directa de cerca de 900 municipios participantes. Con este nuevo mecanismo cada concierto</v>
          </cell>
          <cell r="AF318">
            <v>42490.208333333299</v>
          </cell>
          <cell r="AG318">
            <v>42500.769762581003</v>
          </cell>
          <cell r="AH318" t="str">
            <v>Alejandro  Mantilla</v>
          </cell>
          <cell r="AI318" t="str">
            <v>amantilla@mincultura.gov.co</v>
          </cell>
          <cell r="AJ318">
            <v>10</v>
          </cell>
          <cell r="AK318">
            <v>42551.208333333299</v>
          </cell>
          <cell r="AL318">
            <v>-53</v>
          </cell>
        </row>
        <row r="319">
          <cell r="A319">
            <v>4909</v>
          </cell>
          <cell r="B319" t="str">
            <v>Todos por un Nuevo País</v>
          </cell>
          <cell r="C319" t="str">
            <v>Movilidad social</v>
          </cell>
          <cell r="D319" t="str">
            <v>Cerrar la brecha en el acceso y la calidad de la educación, para mejorar la formación de capital humano, incrementar la movilidad social y fomentar la construcción de ciudadanía.</v>
          </cell>
          <cell r="E319" t="str">
            <v>Cultura</v>
          </cell>
          <cell r="F319" t="str">
            <v>MINCULTURA</v>
          </cell>
          <cell r="G319" t="str">
            <v>Incentivo y fomento a la formación artística y creación cultural</v>
          </cell>
          <cell r="H319">
            <v>4909</v>
          </cell>
          <cell r="I319" t="str">
            <v>Escuelas municipales de música fortalecidas</v>
          </cell>
          <cell r="J319" t="str">
            <v>Gestión</v>
          </cell>
          <cell r="K319" t="str">
            <v>Sectorial</v>
          </cell>
          <cell r="L319" t="str">
            <v>SI</v>
          </cell>
          <cell r="M319" t="str">
            <v>SI</v>
          </cell>
          <cell r="N319" t="str">
            <v>NO</v>
          </cell>
          <cell r="O319" t="str">
            <v>SI</v>
          </cell>
          <cell r="P319" t="str">
            <v>Número de escuelas de música</v>
          </cell>
          <cell r="Q319" t="str">
            <v>Trimestral</v>
          </cell>
          <cell r="R319" t="str">
            <v>Flujo</v>
          </cell>
          <cell r="S319">
            <v>667</v>
          </cell>
          <cell r="T319">
            <v>500</v>
          </cell>
          <cell r="U319">
            <v>500</v>
          </cell>
          <cell r="V319">
            <v>500</v>
          </cell>
          <cell r="W319">
            <v>500</v>
          </cell>
          <cell r="X319">
            <v>500</v>
          </cell>
          <cell r="Y319">
            <v>0</v>
          </cell>
          <cell r="Z319">
            <v>0</v>
          </cell>
          <cell r="AA319">
            <v>0</v>
          </cell>
          <cell r="AB319">
            <v>0</v>
          </cell>
          <cell r="AC319">
            <v>0</v>
          </cell>
          <cell r="AD319">
            <v>0</v>
          </cell>
          <cell r="AE319" t="str">
            <v>Se llevó a cabo el seminario de inducción a los 13 expertos musicales que realizarán las asesorías a las diferentes escuelas municipales de música. Se elaboraron fichas que permitirán concretar la asesoría en 2 de los factores de fortalecimiento de las es</v>
          </cell>
          <cell r="AF319">
            <v>42490.208333333299</v>
          </cell>
          <cell r="AG319">
            <v>42500.7693842593</v>
          </cell>
          <cell r="AH319" t="str">
            <v>Alejandro  Mantilla</v>
          </cell>
          <cell r="AI319" t="str">
            <v>amantilla@mincultura.gov.co</v>
          </cell>
          <cell r="AJ319">
            <v>10</v>
          </cell>
          <cell r="AK319">
            <v>0</v>
          </cell>
          <cell r="AL319">
            <v>0</v>
          </cell>
        </row>
        <row r="320">
          <cell r="A320">
            <v>4910</v>
          </cell>
          <cell r="B320" t="str">
            <v>Todos por un Nuevo País</v>
          </cell>
          <cell r="C320" t="str">
            <v>Movilidad social</v>
          </cell>
          <cell r="D320" t="str">
            <v>Cerrar la brecha en el acceso y la calidad de la educación, para mejorar la formación de capital humano, incrementar la movilidad social y fomentar la construcción de ciudadanía.</v>
          </cell>
          <cell r="E320" t="str">
            <v>Cultura</v>
          </cell>
          <cell r="F320" t="str">
            <v>MINCULTURA</v>
          </cell>
          <cell r="G320" t="str">
            <v>Incentivo y fomento a la formación artística y creación cultural</v>
          </cell>
          <cell r="H320">
            <v>4910</v>
          </cell>
          <cell r="I320" t="str">
            <v>Dotaciones de instrumentos musicales entregadas</v>
          </cell>
          <cell r="J320" t="str">
            <v>Producto</v>
          </cell>
          <cell r="K320" t="str">
            <v>Sectorial</v>
          </cell>
          <cell r="L320" t="str">
            <v>SI</v>
          </cell>
          <cell r="M320" t="str">
            <v>SI</v>
          </cell>
          <cell r="N320" t="str">
            <v>NO</v>
          </cell>
          <cell r="O320" t="str">
            <v>SI</v>
          </cell>
          <cell r="P320" t="str">
            <v>número de Sets de instrumentos musicales</v>
          </cell>
          <cell r="Q320" t="str">
            <v>Semestral</v>
          </cell>
          <cell r="R320" t="str">
            <v>Acumulado</v>
          </cell>
          <cell r="S320">
            <v>111</v>
          </cell>
          <cell r="T320">
            <v>87</v>
          </cell>
          <cell r="U320">
            <v>37</v>
          </cell>
          <cell r="V320">
            <v>38</v>
          </cell>
          <cell r="W320">
            <v>38</v>
          </cell>
          <cell r="X320">
            <v>200</v>
          </cell>
          <cell r="Y320">
            <v>0</v>
          </cell>
          <cell r="Z320">
            <v>0</v>
          </cell>
          <cell r="AA320">
            <v>0</v>
          </cell>
          <cell r="AB320">
            <v>0</v>
          </cell>
          <cell r="AC320">
            <v>0</v>
          </cell>
          <cell r="AD320">
            <v>0</v>
          </cell>
          <cell r="AE320" t="str">
            <v>Como resultado de la convocatoria de dotación de músicas tradicionales se presentaron 5 cabildos indígenas que cumplieron requisitos para ser beneficiarios de la cofinanciación. Así mismo, 37 municipios cumplieron requisitos para ser beneficiarios de esta</v>
          </cell>
          <cell r="AF320">
            <v>42490.208333333299</v>
          </cell>
          <cell r="AG320">
            <v>42500.768875115697</v>
          </cell>
          <cell r="AH320" t="str">
            <v>Alejandro  Mantilla</v>
          </cell>
          <cell r="AI320" t="str">
            <v>amantilla@mincultura.gov.co</v>
          </cell>
          <cell r="AJ320">
            <v>10</v>
          </cell>
          <cell r="AK320">
            <v>0</v>
          </cell>
          <cell r="AL320">
            <v>0</v>
          </cell>
        </row>
        <row r="321">
          <cell r="A321">
            <v>4911</v>
          </cell>
          <cell r="B321" t="str">
            <v>Todos por un Nuevo País</v>
          </cell>
          <cell r="C321" t="str">
            <v>Movilidad social</v>
          </cell>
          <cell r="D321" t="str">
            <v>Cerrar la brecha en el acceso y la calidad de la educación, para mejorar la formación de capital humano, incrementar la movilidad social y fomentar la construcción de ciudadanía.</v>
          </cell>
          <cell r="E321" t="str">
            <v>Cultura</v>
          </cell>
          <cell r="F321" t="str">
            <v>MINCULTURA</v>
          </cell>
          <cell r="G321" t="str">
            <v>Incentivo y fomento a la formación artística y creación cultural</v>
          </cell>
          <cell r="H321">
            <v>4911</v>
          </cell>
          <cell r="I321" t="str">
            <v>Maestros de música formados y actualizados mediante contenidos pedagógicos</v>
          </cell>
          <cell r="J321" t="str">
            <v>Producto</v>
          </cell>
          <cell r="K321" t="str">
            <v>Sectorial</v>
          </cell>
          <cell r="L321" t="str">
            <v>SI</v>
          </cell>
          <cell r="M321" t="str">
            <v>SI</v>
          </cell>
          <cell r="N321" t="str">
            <v>NO</v>
          </cell>
          <cell r="O321" t="str">
            <v>SI</v>
          </cell>
          <cell r="P321" t="str">
            <v>Número de maestros</v>
          </cell>
          <cell r="Q321" t="str">
            <v>Semestral</v>
          </cell>
          <cell r="R321" t="str">
            <v>Stock</v>
          </cell>
          <cell r="S321">
            <v>618</v>
          </cell>
          <cell r="T321">
            <v>600</v>
          </cell>
          <cell r="U321">
            <v>600</v>
          </cell>
          <cell r="V321">
            <v>600</v>
          </cell>
          <cell r="W321">
            <v>600</v>
          </cell>
          <cell r="X321">
            <v>600</v>
          </cell>
          <cell r="Y321">
            <v>0</v>
          </cell>
          <cell r="Z321">
            <v>0</v>
          </cell>
          <cell r="AA321">
            <v>0</v>
          </cell>
          <cell r="AB321">
            <v>0</v>
          </cell>
          <cell r="AC321">
            <v>0</v>
          </cell>
          <cell r="AD321">
            <v>0</v>
          </cell>
          <cell r="AE321" t="str">
            <v>Se ha trabajado en forma simultánea confirmando cada uno de los maestros de los municipios invitados al diplomado de iniciación musical que serán distribuidos en 10 sedes de formación. Así mismo se inició el primer módulo del diplomado de la zona andina c</v>
          </cell>
          <cell r="AF321">
            <v>42490.208333333299</v>
          </cell>
          <cell r="AG321">
            <v>42500.765287534698</v>
          </cell>
          <cell r="AH321" t="str">
            <v>Alejandro  Mantilla</v>
          </cell>
          <cell r="AI321" t="str">
            <v>amantilla@mincultura.gov.co</v>
          </cell>
          <cell r="AJ321">
            <v>10</v>
          </cell>
          <cell r="AK321">
            <v>0</v>
          </cell>
          <cell r="AL321">
            <v>0</v>
          </cell>
        </row>
        <row r="322">
          <cell r="A322">
            <v>4903</v>
          </cell>
          <cell r="B322" t="str">
            <v>Todos por un Nuevo País</v>
          </cell>
          <cell r="C322" t="str">
            <v>Movilidad social</v>
          </cell>
          <cell r="D322" t="str">
            <v>Cerrar la brecha en el acceso y la calidad de la educación, para mejorar la formación de capital humano, incrementar la movilidad social y fomentar la construcción de ciudadanía.</v>
          </cell>
          <cell r="E322" t="str">
            <v>Cultura</v>
          </cell>
          <cell r="F322" t="str">
            <v>MINCULTURA</v>
          </cell>
          <cell r="G322" t="str">
            <v>Desarrollo del Plan Nacional de Lecto - escritura</v>
          </cell>
          <cell r="H322">
            <v>4903</v>
          </cell>
          <cell r="I322" t="str">
            <v>Promedio de libros leídos por la población colombiana</v>
          </cell>
          <cell r="J322" t="str">
            <v>Gestión</v>
          </cell>
          <cell r="K322" t="str">
            <v>Sectorial</v>
          </cell>
          <cell r="L322" t="str">
            <v>SI</v>
          </cell>
          <cell r="M322" t="str">
            <v>NO</v>
          </cell>
          <cell r="N322" t="str">
            <v>NO</v>
          </cell>
          <cell r="O322" t="str">
            <v>SI</v>
          </cell>
          <cell r="P322" t="str">
            <v>Indice</v>
          </cell>
          <cell r="Q322" t="str">
            <v>Anual</v>
          </cell>
          <cell r="R322" t="str">
            <v>Flujo</v>
          </cell>
          <cell r="S322">
            <v>1.9</v>
          </cell>
          <cell r="T322">
            <v>0</v>
          </cell>
          <cell r="U322">
            <v>2</v>
          </cell>
          <cell r="V322">
            <v>0</v>
          </cell>
          <cell r="W322">
            <v>3.2</v>
          </cell>
          <cell r="X322">
            <v>3.2</v>
          </cell>
          <cell r="Y322">
            <v>0</v>
          </cell>
          <cell r="Z322">
            <v>0</v>
          </cell>
          <cell r="AA322">
            <v>0</v>
          </cell>
          <cell r="AB322">
            <v>0</v>
          </cell>
          <cell r="AC322">
            <v>0</v>
          </cell>
          <cell r="AD322">
            <v>0</v>
          </cell>
          <cell r="AE322" t="str">
            <v>Se realizó reunión con el DANE y Presidencia, en dicha reunión se revisó: * La fórmula que calcula el índice: La mitad de las preguntas a encuestar son sobre la lectura y la otra mitad es sobre consumo cultural, las preguntas se las hacen a los padres. Co</v>
          </cell>
          <cell r="AF322">
            <v>42490.208333333299</v>
          </cell>
          <cell r="AG322">
            <v>42500.439312881899</v>
          </cell>
          <cell r="AH322" t="str">
            <v>Consuelo Gaitán</v>
          </cell>
          <cell r="AI322" t="str">
            <v>cggaitan@bibliotecanacional.gov.co</v>
          </cell>
          <cell r="AJ322">
            <v>60</v>
          </cell>
          <cell r="AK322">
            <v>0</v>
          </cell>
          <cell r="AL322">
            <v>0</v>
          </cell>
        </row>
        <row r="323">
          <cell r="A323">
            <v>4904</v>
          </cell>
          <cell r="B323" t="str">
            <v>Todos por un Nuevo País</v>
          </cell>
          <cell r="C323" t="str">
            <v>Movilidad social</v>
          </cell>
          <cell r="D323" t="str">
            <v>Cerrar la brecha en el acceso y la calidad de la educación, para mejorar la formación de capital humano, incrementar la movilidad social y fomentar la construcción de ciudadanía.</v>
          </cell>
          <cell r="E323" t="str">
            <v>Cultura</v>
          </cell>
          <cell r="F323" t="str">
            <v>MINCULTURA</v>
          </cell>
          <cell r="G323" t="str">
            <v>Desarrollo del Plan Nacional de Lecto - escritura</v>
          </cell>
          <cell r="H323">
            <v>4904</v>
          </cell>
          <cell r="I323" t="str">
            <v>Bibliotecas públicas adscritas a la Red Nacional con conectividad</v>
          </cell>
          <cell r="J323" t="str">
            <v>Producto</v>
          </cell>
          <cell r="K323" t="str">
            <v>Sectorial</v>
          </cell>
          <cell r="L323" t="str">
            <v>SI</v>
          </cell>
          <cell r="M323" t="str">
            <v>NO</v>
          </cell>
          <cell r="N323" t="str">
            <v>NO</v>
          </cell>
          <cell r="O323" t="str">
            <v>SI</v>
          </cell>
          <cell r="P323" t="str">
            <v>Porcentaje</v>
          </cell>
          <cell r="Q323" t="str">
            <v>Trimestral</v>
          </cell>
          <cell r="R323" t="str">
            <v>Stock</v>
          </cell>
          <cell r="S323">
            <v>82</v>
          </cell>
          <cell r="T323">
            <v>85</v>
          </cell>
          <cell r="U323">
            <v>85</v>
          </cell>
          <cell r="V323">
            <v>85</v>
          </cell>
          <cell r="W323">
            <v>85</v>
          </cell>
          <cell r="X323">
            <v>85</v>
          </cell>
          <cell r="Y323">
            <v>88</v>
          </cell>
          <cell r="Z323">
            <v>100</v>
          </cell>
          <cell r="AA323">
            <v>88</v>
          </cell>
          <cell r="AB323">
            <v>100</v>
          </cell>
          <cell r="AC323">
            <v>42460.208333333299</v>
          </cell>
          <cell r="AD323">
            <v>42500.438225381899</v>
          </cell>
          <cell r="AE323" t="str">
            <v xml:space="preserve">Para el mes de marzo se tienen beneficiadas 415 bibliotecas públicas por el Ministerio de Cultura, por otra parte, las entidades territoriales están beneficiando con el servicio de conectividad a 406 bibliotecas públicas y el Ministerio TIC, por medio de </v>
          </cell>
          <cell r="AF323">
            <v>42460.208333333299</v>
          </cell>
          <cell r="AG323">
            <v>42500.438225231497</v>
          </cell>
          <cell r="AH323" t="str">
            <v>Consuelo Gaitán</v>
          </cell>
          <cell r="AI323" t="str">
            <v>cggaitan@bibliotecanacional.gov.co</v>
          </cell>
          <cell r="AJ323">
            <v>30</v>
          </cell>
          <cell r="AK323">
            <v>42551.208333333299</v>
          </cell>
          <cell r="AL323">
            <v>-73</v>
          </cell>
        </row>
        <row r="324">
          <cell r="A324">
            <v>4905</v>
          </cell>
          <cell r="B324" t="str">
            <v>Todos por un Nuevo País</v>
          </cell>
          <cell r="C324" t="str">
            <v>Movilidad social</v>
          </cell>
          <cell r="D324" t="str">
            <v>Cerrar la brecha en el acceso y la calidad de la educación, para mejorar la formación de capital humano, incrementar la movilidad social y fomentar la construcción de ciudadanía.</v>
          </cell>
          <cell r="E324" t="str">
            <v>Cultura</v>
          </cell>
          <cell r="F324" t="str">
            <v>MINCULTURA</v>
          </cell>
          <cell r="G324" t="str">
            <v>Desarrollo del Plan Nacional de Lecto - escritura</v>
          </cell>
          <cell r="H324">
            <v>4905</v>
          </cell>
          <cell r="I324" t="str">
            <v>Bibliotecarios formados en competencias TIC para el diseño, prestación y divulgación de servicios bibliotecarios</v>
          </cell>
          <cell r="J324" t="str">
            <v>Producto</v>
          </cell>
          <cell r="K324" t="str">
            <v>Sectorial</v>
          </cell>
          <cell r="L324" t="str">
            <v>SI</v>
          </cell>
          <cell r="M324" t="str">
            <v>SI</v>
          </cell>
          <cell r="N324" t="str">
            <v>NO</v>
          </cell>
          <cell r="O324" t="str">
            <v>SI</v>
          </cell>
          <cell r="P324" t="str">
            <v>número de bibliotecarios formados</v>
          </cell>
          <cell r="Q324" t="str">
            <v>Semestral</v>
          </cell>
          <cell r="R324" t="str">
            <v>Acumulado</v>
          </cell>
          <cell r="S324">
            <v>0</v>
          </cell>
          <cell r="T324">
            <v>300</v>
          </cell>
          <cell r="U324">
            <v>600</v>
          </cell>
          <cell r="V324">
            <v>300</v>
          </cell>
          <cell r="W324">
            <v>0</v>
          </cell>
          <cell r="X324">
            <v>1200</v>
          </cell>
          <cell r="Y324">
            <v>0</v>
          </cell>
          <cell r="Z324">
            <v>0</v>
          </cell>
          <cell r="AA324">
            <v>0</v>
          </cell>
          <cell r="AB324">
            <v>0</v>
          </cell>
          <cell r="AC324">
            <v>0</v>
          </cell>
          <cell r="AD324">
            <v>0</v>
          </cell>
          <cell r="AE324" t="str">
            <v>Durante el mes de abril, 328 bibliotecarios se vincularon al proceso de formación en competencias TIC. Este grupo de bibliotecarios proviene de los siguientes 22 departamentos (Antioquia, Atlántico, Bogotá, Bolívar, Boyacá, Caquetá, Casanare, Cesar, Chocó</v>
          </cell>
          <cell r="AF324">
            <v>42490.208333333299</v>
          </cell>
          <cell r="AG324">
            <v>42496.617960335701</v>
          </cell>
          <cell r="AH324" t="str">
            <v>Consuelo Gaitán</v>
          </cell>
          <cell r="AI324" t="str">
            <v>cggaitan@bibliotecanacional.gov.co</v>
          </cell>
          <cell r="AJ324">
            <v>15</v>
          </cell>
          <cell r="AK324">
            <v>0</v>
          </cell>
          <cell r="AL324">
            <v>0</v>
          </cell>
        </row>
        <row r="325">
          <cell r="A325">
            <v>4906</v>
          </cell>
          <cell r="B325" t="str">
            <v>Todos por un Nuevo País</v>
          </cell>
          <cell r="C325" t="str">
            <v>Movilidad social</v>
          </cell>
          <cell r="D325" t="str">
            <v>Cerrar la brecha en el acceso y la calidad de la educación, para mejorar la formación de capital humano, incrementar la movilidad social y fomentar la construcción de ciudadanía.</v>
          </cell>
          <cell r="E325" t="str">
            <v>Cultura</v>
          </cell>
          <cell r="F325" t="str">
            <v>MINCULTURA</v>
          </cell>
          <cell r="G325" t="str">
            <v>Desarrollo del Plan Nacional de Lecto - escritura</v>
          </cell>
          <cell r="H325">
            <v>4906</v>
          </cell>
          <cell r="I325" t="str">
            <v>Nuevos contenidos impresos, audiovisuales y digitales</v>
          </cell>
          <cell r="J325" t="str">
            <v>Producto</v>
          </cell>
          <cell r="K325" t="str">
            <v>Sectorial</v>
          </cell>
          <cell r="L325" t="str">
            <v>SI</v>
          </cell>
          <cell r="M325" t="str">
            <v>NO</v>
          </cell>
          <cell r="N325" t="str">
            <v>NO</v>
          </cell>
          <cell r="O325" t="str">
            <v>SI</v>
          </cell>
          <cell r="P325" t="str">
            <v>número de bibliotecarios formados</v>
          </cell>
          <cell r="Q325" t="str">
            <v>Trimestral</v>
          </cell>
          <cell r="R325" t="str">
            <v>Acumulado</v>
          </cell>
          <cell r="S325">
            <v>26</v>
          </cell>
          <cell r="T325">
            <v>5</v>
          </cell>
          <cell r="U325">
            <v>4</v>
          </cell>
          <cell r="V325">
            <v>3</v>
          </cell>
          <cell r="W325">
            <v>3</v>
          </cell>
          <cell r="X325">
            <v>15</v>
          </cell>
          <cell r="Y325">
            <v>0</v>
          </cell>
          <cell r="Z325">
            <v>0</v>
          </cell>
          <cell r="AA325">
            <v>5</v>
          </cell>
          <cell r="AB325">
            <v>33.332999999999998</v>
          </cell>
          <cell r="AC325">
            <v>42460.208333333299</v>
          </cell>
          <cell r="AD325">
            <v>42501.6298628472</v>
          </cell>
          <cell r="AE325" t="str">
            <v>1- El 6 de Mayo se realizó la evaluación de las 11 propuestas presentadas para la beca para el desarrollo de proyecto de serie de televisión de no ficción para audiencia infantil entre 3 y 6 años de las cuales quedaron preseleccionados para asistir a la J</v>
          </cell>
          <cell r="AF325">
            <v>42490.208333333299</v>
          </cell>
          <cell r="AG325">
            <v>42501.631863506896</v>
          </cell>
          <cell r="AH325" t="str">
            <v>Argemiro Cortes Buitrago</v>
          </cell>
          <cell r="AI325" t="str">
            <v>acortes@mincultura.gov.co</v>
          </cell>
          <cell r="AJ325">
            <v>10</v>
          </cell>
          <cell r="AK325">
            <v>42551.208333333299</v>
          </cell>
          <cell r="AL325">
            <v>-53</v>
          </cell>
        </row>
        <row r="326">
          <cell r="A326">
            <v>4907</v>
          </cell>
          <cell r="B326" t="str">
            <v>Todos por un Nuevo País</v>
          </cell>
          <cell r="C326" t="str">
            <v>Movilidad social</v>
          </cell>
          <cell r="D326" t="str">
            <v>Cerrar la brecha en el acceso y la calidad de la educación, para mejorar la formación de capital humano, incrementar la movilidad social y fomentar la construcción de ciudadanía.</v>
          </cell>
          <cell r="E326" t="str">
            <v>Cultura</v>
          </cell>
          <cell r="F326" t="str">
            <v>MINCULTURA</v>
          </cell>
          <cell r="G326" t="str">
            <v>Desarrollo del Plan Nacional de Lecto - escritura</v>
          </cell>
          <cell r="H326">
            <v>4907</v>
          </cell>
          <cell r="I326" t="str">
            <v>Nuevos libros y material audiovisual adquirido</v>
          </cell>
          <cell r="J326" t="str">
            <v>Producto</v>
          </cell>
          <cell r="K326" t="str">
            <v>Sectorial</v>
          </cell>
          <cell r="L326" t="str">
            <v>SI</v>
          </cell>
          <cell r="M326" t="str">
            <v>NO</v>
          </cell>
          <cell r="N326" t="str">
            <v>NO</v>
          </cell>
          <cell r="O326" t="str">
            <v>SI</v>
          </cell>
          <cell r="P326" t="str">
            <v>Número de libros y material audiovisual</v>
          </cell>
          <cell r="Q326" t="str">
            <v>Anual</v>
          </cell>
          <cell r="R326" t="str">
            <v>Acumulado</v>
          </cell>
          <cell r="S326">
            <v>10224556</v>
          </cell>
          <cell r="T326">
            <v>2247152</v>
          </cell>
          <cell r="U326">
            <v>2633139</v>
          </cell>
          <cell r="V326">
            <v>2609320</v>
          </cell>
          <cell r="W326">
            <v>2538304</v>
          </cell>
          <cell r="X326">
            <v>10027915</v>
          </cell>
          <cell r="Y326">
            <v>0</v>
          </cell>
          <cell r="Z326">
            <v>0</v>
          </cell>
          <cell r="AA326">
            <v>0</v>
          </cell>
          <cell r="AB326">
            <v>0</v>
          </cell>
          <cell r="AC326">
            <v>0</v>
          </cell>
          <cell r="AD326">
            <v>0</v>
          </cell>
          <cell r="AE326" t="str">
            <v>Se realizó en la FILBO el lanzamiento digital de 4 títulos de la serie ‘Leer es mi cuento’: Don Quijote de la Mancha, Romeo y Julieta, El patito feo y Meñique, de esta forma se sensibilizó a los visitantes sobre la importancia de incorporar la lectura a s</v>
          </cell>
          <cell r="AF326">
            <v>42490.208333333299</v>
          </cell>
          <cell r="AG326">
            <v>42501.487880324101</v>
          </cell>
          <cell r="AH326" t="str">
            <v>Consuelo Gaitán</v>
          </cell>
          <cell r="AI326" t="str">
            <v>cggaitan@bibliotecanacional.gov.co</v>
          </cell>
          <cell r="AJ326">
            <v>10</v>
          </cell>
          <cell r="AK326">
            <v>0</v>
          </cell>
          <cell r="AL326">
            <v>0</v>
          </cell>
        </row>
        <row r="327">
          <cell r="A327">
            <v>5237</v>
          </cell>
          <cell r="B327" t="str">
            <v>Todos por un Nuevo País</v>
          </cell>
          <cell r="C327" t="str">
            <v>Movilidad social</v>
          </cell>
          <cell r="D327" t="str">
            <v>Cerrar la brecha en el acceso y la calidad de la educación, para mejorar la formación de capital humano, incrementar la movilidad social y fomentar la construcción de ciudadanía.</v>
          </cell>
          <cell r="E327" t="str">
            <v>Cultura</v>
          </cell>
          <cell r="F327" t="str">
            <v>MINCULTURA</v>
          </cell>
          <cell r="G327" t="str">
            <v>Desarrollo del Plan Nacional de Lecto - escritura</v>
          </cell>
          <cell r="H327">
            <v>5237</v>
          </cell>
          <cell r="I327" t="str">
            <v>Talento humano cualificado para la atención integral a la primera infancia (Cultura)</v>
          </cell>
          <cell r="J327" t="str">
            <v>Producto</v>
          </cell>
          <cell r="K327" t="str">
            <v>Transversal</v>
          </cell>
          <cell r="L327" t="str">
            <v>NO</v>
          </cell>
          <cell r="M327" t="str">
            <v>SI</v>
          </cell>
          <cell r="N327" t="str">
            <v>NO</v>
          </cell>
          <cell r="O327" t="str">
            <v>SI</v>
          </cell>
          <cell r="P327" t="str">
            <v>Personas</v>
          </cell>
          <cell r="Q327" t="str">
            <v>Semestral</v>
          </cell>
          <cell r="R327" t="str">
            <v>Acumulado</v>
          </cell>
          <cell r="S327">
            <v>4334</v>
          </cell>
          <cell r="T327">
            <v>1000</v>
          </cell>
          <cell r="U327">
            <v>500</v>
          </cell>
          <cell r="V327">
            <v>500</v>
          </cell>
          <cell r="W327">
            <v>500</v>
          </cell>
          <cell r="X327">
            <v>2500</v>
          </cell>
          <cell r="Y327">
            <v>0</v>
          </cell>
          <cell r="Z327">
            <v>0</v>
          </cell>
          <cell r="AA327">
            <v>0</v>
          </cell>
          <cell r="AB327">
            <v>0</v>
          </cell>
          <cell r="AC327">
            <v>0</v>
          </cell>
          <cell r="AD327">
            <v>0</v>
          </cell>
          <cell r="AE327" t="str">
            <v>El Grupo de Atención Integral a la Primera Infancia del Ministerio de Cultura firmo convenio número 2057/2016 con la Fundación Matarile el cual será el operador que realizara el proceso de formación en Cuerpo Sonoro y Expresiones Artísticas y Primera Infa</v>
          </cell>
          <cell r="AF327">
            <v>42490.208333333299</v>
          </cell>
          <cell r="AG327">
            <v>42495.607868286999</v>
          </cell>
          <cell r="AH327" t="str">
            <v>Guiomar Acevedo Gómez</v>
          </cell>
          <cell r="AI327" t="str">
            <v>gacevedo@mincultura.gov.co</v>
          </cell>
          <cell r="AJ327">
            <v>30</v>
          </cell>
          <cell r="AK327">
            <v>0</v>
          </cell>
          <cell r="AL327">
            <v>0</v>
          </cell>
        </row>
        <row r="328">
          <cell r="A328">
            <v>5239</v>
          </cell>
          <cell r="B328" t="str">
            <v>Todos por un Nuevo País</v>
          </cell>
          <cell r="C328" t="str">
            <v>Movilidad social</v>
          </cell>
          <cell r="D328" t="str">
            <v>Cerrar la brecha en el acceso y la calidad de la educación, para mejorar la formación de capital humano, incrementar la movilidad social y fomentar la construcción de ciudadanía.</v>
          </cell>
          <cell r="E328" t="str">
            <v>Cultura</v>
          </cell>
          <cell r="F328" t="str">
            <v>MINCULTURA</v>
          </cell>
          <cell r="G328" t="str">
            <v>Desarrollo del Plan Nacional de Lecto - escritura</v>
          </cell>
          <cell r="H328">
            <v>5239</v>
          </cell>
          <cell r="I328" t="str">
            <v>Libros y/o material audiovisual adquirido y producido para la primera infancia</v>
          </cell>
          <cell r="J328" t="str">
            <v>Producto</v>
          </cell>
          <cell r="K328" t="str">
            <v>Transversal</v>
          </cell>
          <cell r="L328" t="str">
            <v>NO</v>
          </cell>
          <cell r="M328" t="str">
            <v>NO</v>
          </cell>
          <cell r="N328" t="str">
            <v>NO</v>
          </cell>
          <cell r="O328" t="str">
            <v>SI</v>
          </cell>
          <cell r="P328" t="str">
            <v>Libros y/o material audiovisual adquirido</v>
          </cell>
          <cell r="Q328" t="str">
            <v>Trimestral</v>
          </cell>
          <cell r="R328" t="str">
            <v>Acumulado</v>
          </cell>
          <cell r="S328">
            <v>8227618</v>
          </cell>
          <cell r="T328">
            <v>2030000</v>
          </cell>
          <cell r="U328">
            <v>1615000</v>
          </cell>
          <cell r="V328">
            <v>1615000</v>
          </cell>
          <cell r="W328">
            <v>1615000</v>
          </cell>
          <cell r="X328">
            <v>6875000</v>
          </cell>
          <cell r="Y328">
            <v>0</v>
          </cell>
          <cell r="Z328">
            <v>0</v>
          </cell>
          <cell r="AA328">
            <v>2067021</v>
          </cell>
          <cell r="AB328">
            <v>30.065999999999999</v>
          </cell>
          <cell r="AC328">
            <v>42460.208333333299</v>
          </cell>
          <cell r="AD328">
            <v>42501.485494016197</v>
          </cell>
          <cell r="AE328" t="str">
            <v>Colecciones especializadas para la primera infancia y la Serie leer es mi cuento: Actualmente se está surtiendo los trámites requeridos por parte del Departamento administrativo de presidencia de la República (DAPRE), en cuanto a los comités de contrataci</v>
          </cell>
          <cell r="AF328">
            <v>42460.208333333299</v>
          </cell>
          <cell r="AG328">
            <v>42501.485493865701</v>
          </cell>
          <cell r="AH328" t="str">
            <v>Guiomar Acevedo Gómez</v>
          </cell>
          <cell r="AI328" t="str">
            <v>gacevedo@mincultura.gov.co</v>
          </cell>
          <cell r="AJ328">
            <v>0</v>
          </cell>
          <cell r="AK328">
            <v>42551.208333333299</v>
          </cell>
          <cell r="AL328">
            <v>-43</v>
          </cell>
        </row>
        <row r="329">
          <cell r="A329">
            <v>4917</v>
          </cell>
          <cell r="B329" t="str">
            <v>Todos por un Nuevo País</v>
          </cell>
          <cell r="C329" t="str">
            <v>Movilidad social</v>
          </cell>
          <cell r="D329" t="str">
            <v>Cerrar la brecha en el acceso y la calidad de la educación, para mejorar la formación de capital humano, incrementar la movilidad social y fomentar la construcción de ciudadanía.</v>
          </cell>
          <cell r="E329" t="str">
            <v>Cultura</v>
          </cell>
          <cell r="F329" t="str">
            <v>MINCULTURA</v>
          </cell>
          <cell r="G329" t="str">
            <v>Promoción del Sistema Nacional de Cultura</v>
          </cell>
          <cell r="H329">
            <v>4917</v>
          </cell>
          <cell r="I329" t="str">
            <v>Profesores formados en el diplomado de Pedagogía y Didáctica para la Enseñanza del Español como Lengua Extranjera (ELE), de manera presencial y virtual</v>
          </cell>
          <cell r="J329" t="str">
            <v>Producto</v>
          </cell>
          <cell r="K329" t="str">
            <v>Sectorial</v>
          </cell>
          <cell r="L329" t="str">
            <v>SI</v>
          </cell>
          <cell r="M329" t="str">
            <v>SI</v>
          </cell>
          <cell r="N329" t="str">
            <v>NO</v>
          </cell>
          <cell r="O329" t="str">
            <v>SI</v>
          </cell>
          <cell r="P329" t="str">
            <v>Número de profesores</v>
          </cell>
          <cell r="Q329" t="str">
            <v>Semestral</v>
          </cell>
          <cell r="R329" t="str">
            <v>Acumulado</v>
          </cell>
          <cell r="S329">
            <v>96</v>
          </cell>
          <cell r="T329">
            <v>150</v>
          </cell>
          <cell r="U329">
            <v>180</v>
          </cell>
          <cell r="V329">
            <v>220</v>
          </cell>
          <cell r="W329">
            <v>250</v>
          </cell>
          <cell r="X329">
            <v>800</v>
          </cell>
          <cell r="Y329">
            <v>0</v>
          </cell>
          <cell r="Z329">
            <v>0</v>
          </cell>
          <cell r="AA329">
            <v>0</v>
          </cell>
          <cell r="AB329">
            <v>0</v>
          </cell>
          <cell r="AC329">
            <v>0</v>
          </cell>
          <cell r="AD329">
            <v>0</v>
          </cell>
          <cell r="AE329" t="str">
            <v>En el mes de abril, continuaron las clases del Diplomado en Pedagogía y didáctica para la enseñanza de ELE; han avanzado 8 semanas del Diplomado y las clases se desarrollan los viernes de 5:00 a 8:00 p.m. y los sábados de 9:00 a.m. a 4:00 p.m. Continúan a</v>
          </cell>
          <cell r="AF329">
            <v>42490.208333333299</v>
          </cell>
          <cell r="AG329">
            <v>42495.635851886604</v>
          </cell>
          <cell r="AH329" t="str">
            <v>Carmen Millán Benavides</v>
          </cell>
          <cell r="AI329" t="str">
            <v>planeacion@caroycuervo.gov.co</v>
          </cell>
          <cell r="AJ329">
            <v>0</v>
          </cell>
          <cell r="AK329">
            <v>0</v>
          </cell>
          <cell r="AL329">
            <v>0</v>
          </cell>
        </row>
        <row r="330">
          <cell r="A330">
            <v>4782</v>
          </cell>
          <cell r="B330" t="str">
            <v>Todos por un Nuevo País</v>
          </cell>
          <cell r="C330" t="str">
            <v>Movilidad social</v>
          </cell>
          <cell r="D330" t="str">
            <v>Cerrar la brecha en el acceso y la calidad de la educación, para mejorar la formación de capital humano, incrementar la movilidad social y fomentar la construcción de ciudadanía.</v>
          </cell>
          <cell r="E330" t="str">
            <v>Deporte y Recreación</v>
          </cell>
          <cell r="F330" t="str">
            <v>Coldeportes</v>
          </cell>
          <cell r="G330" t="str">
            <v>Formación y preparación de deportistas</v>
          </cell>
          <cell r="H330">
            <v>4782</v>
          </cell>
          <cell r="I330" t="str">
            <v>Medallas en juegos multideportivos del Ciclo Olímpico-Convencional y Ciclo Paralímpico internacional; y número de medallas en campeonatos mundiales juveniles y mayores</v>
          </cell>
          <cell r="J330" t="str">
            <v>Gestión</v>
          </cell>
          <cell r="K330" t="str">
            <v>Sectorial</v>
          </cell>
          <cell r="L330" t="str">
            <v>SI</v>
          </cell>
          <cell r="M330" t="str">
            <v>NO</v>
          </cell>
          <cell r="N330" t="str">
            <v>NO</v>
          </cell>
          <cell r="O330" t="str">
            <v>SI</v>
          </cell>
          <cell r="P330" t="str">
            <v>Medallas</v>
          </cell>
          <cell r="Q330" t="str">
            <v>Mensual</v>
          </cell>
          <cell r="R330" t="str">
            <v>Flujo</v>
          </cell>
          <cell r="S330">
            <v>1349</v>
          </cell>
          <cell r="T330">
            <v>263</v>
          </cell>
          <cell r="U330">
            <v>375</v>
          </cell>
          <cell r="V330">
            <v>1000</v>
          </cell>
          <cell r="W330">
            <v>1650</v>
          </cell>
          <cell r="X330">
            <v>1650</v>
          </cell>
          <cell r="Y330">
            <v>0</v>
          </cell>
          <cell r="Z330">
            <v>0</v>
          </cell>
          <cell r="AA330">
            <v>0</v>
          </cell>
          <cell r="AB330">
            <v>0</v>
          </cell>
          <cell r="AC330">
            <v>0</v>
          </cell>
          <cell r="AD330">
            <v>0</v>
          </cell>
          <cell r="AE330" t="str">
            <v xml:space="preserve">Se registra un avance de 5 medallas asi: 2 en el Ciclo Olimpico en el Campeonato Mundial Ciclismo Pista Mayores (Londres) y 1 en Campeonato Mundial Juijitsu (España) y 3 en el Ciclo paralimpico en Campeonato Mundial Ciclismo Pista (Italia) </v>
          </cell>
          <cell r="AF330">
            <v>42460.208333333299</v>
          </cell>
          <cell r="AG330">
            <v>42468.349410185197</v>
          </cell>
          <cell r="AH330" t="str">
            <v>Afranio Restrepo Villareall</v>
          </cell>
          <cell r="AI330" t="str">
            <v>arestrepo@coldeportes.gov.co</v>
          </cell>
          <cell r="AJ330">
            <v>10</v>
          </cell>
          <cell r="AK330">
            <v>0</v>
          </cell>
          <cell r="AL330">
            <v>0</v>
          </cell>
        </row>
        <row r="331">
          <cell r="A331">
            <v>4787</v>
          </cell>
          <cell r="B331" t="str">
            <v>Todos por un Nuevo País</v>
          </cell>
          <cell r="C331" t="str">
            <v>Movilidad social</v>
          </cell>
          <cell r="D331" t="str">
            <v>Cerrar la brecha en el acceso y la calidad de la educación, para mejorar la formación de capital humano, incrementar la movilidad social y fomentar la construcción de ciudadanía.</v>
          </cell>
          <cell r="E331" t="str">
            <v>Deporte y Recreación</v>
          </cell>
          <cell r="F331" t="str">
            <v>Coldeportes</v>
          </cell>
          <cell r="G331" t="str">
            <v>Formación y preparación de deportistas</v>
          </cell>
          <cell r="H331">
            <v>4787</v>
          </cell>
          <cell r="I331" t="str">
            <v>Niños, niñas, adolescentes y jóvenes vinculados al programa Supérate - Intercolegiados</v>
          </cell>
          <cell r="J331" t="str">
            <v>Resultado</v>
          </cell>
          <cell r="K331" t="str">
            <v>Sectorial</v>
          </cell>
          <cell r="L331" t="str">
            <v>SI</v>
          </cell>
          <cell r="M331" t="str">
            <v>SI</v>
          </cell>
          <cell r="N331" t="str">
            <v>NO</v>
          </cell>
          <cell r="O331" t="str">
            <v>SI</v>
          </cell>
          <cell r="P331" t="str">
            <v>Niños, niñas, adolecentes, y jovenes</v>
          </cell>
          <cell r="Q331" t="str">
            <v>Anual</v>
          </cell>
          <cell r="R331" t="str">
            <v>Capacidad</v>
          </cell>
          <cell r="S331">
            <v>2118657</v>
          </cell>
          <cell r="T331">
            <v>2330522.7000000002</v>
          </cell>
          <cell r="U331">
            <v>2447048.835</v>
          </cell>
          <cell r="V331">
            <v>2569401.2769999998</v>
          </cell>
          <cell r="W331">
            <v>2700000</v>
          </cell>
          <cell r="X331">
            <v>2700000</v>
          </cell>
          <cell r="Y331">
            <v>0</v>
          </cell>
          <cell r="Z331">
            <v>0</v>
          </cell>
          <cell r="AA331">
            <v>0</v>
          </cell>
          <cell r="AB331">
            <v>0</v>
          </cell>
          <cell r="AC331">
            <v>0</v>
          </cell>
          <cell r="AD331">
            <v>0</v>
          </cell>
          <cell r="AE331" t="str">
            <v>Se han inscrito 2.764.940 Niños, niñas, adolescentes y jóvenes hasta el momento de 7.446 instituciones en 1.052 municipios .</v>
          </cell>
          <cell r="AF331">
            <v>42490.208333333299</v>
          </cell>
          <cell r="AG331">
            <v>42501.497976238403</v>
          </cell>
          <cell r="AH331" t="str">
            <v>Afranio Restrepo Villareall</v>
          </cell>
          <cell r="AI331" t="str">
            <v>arestrepo@coldeportes.gov.co</v>
          </cell>
          <cell r="AJ331">
            <v>0</v>
          </cell>
          <cell r="AK331">
            <v>0</v>
          </cell>
          <cell r="AL331">
            <v>0</v>
          </cell>
        </row>
        <row r="332">
          <cell r="A332">
            <v>4788</v>
          </cell>
          <cell r="B332" t="str">
            <v>Todos por un Nuevo País</v>
          </cell>
          <cell r="C332" t="str">
            <v>Movilidad social</v>
          </cell>
          <cell r="D332" t="str">
            <v>Cerrar la brecha en el acceso y la calidad de la educación, para mejorar la formación de capital humano, incrementar la movilidad social y fomentar la construcción de ciudadanía.</v>
          </cell>
          <cell r="E332" t="str">
            <v>Deporte y Recreación</v>
          </cell>
          <cell r="F332" t="str">
            <v>Coldeportes</v>
          </cell>
          <cell r="G332" t="str">
            <v>Formación y preparación de deportistas</v>
          </cell>
          <cell r="H332">
            <v>4788</v>
          </cell>
          <cell r="I332" t="str">
            <v>Instituciones educativas vinculados al programa Supérate-Intercolegiados</v>
          </cell>
          <cell r="J332" t="str">
            <v>Producto</v>
          </cell>
          <cell r="K332" t="str">
            <v>Sectorial</v>
          </cell>
          <cell r="L332" t="str">
            <v>SI</v>
          </cell>
          <cell r="M332" t="str">
            <v>SI</v>
          </cell>
          <cell r="N332" t="str">
            <v>NO</v>
          </cell>
          <cell r="O332" t="str">
            <v>SI</v>
          </cell>
          <cell r="P332" t="str">
            <v>Instituciones educativas</v>
          </cell>
          <cell r="Q332" t="str">
            <v>Anual</v>
          </cell>
          <cell r="R332" t="str">
            <v>Capacidad</v>
          </cell>
          <cell r="S332">
            <v>8968</v>
          </cell>
          <cell r="T332">
            <v>9500</v>
          </cell>
          <cell r="U332">
            <v>9700</v>
          </cell>
          <cell r="V332">
            <v>9800</v>
          </cell>
          <cell r="W332">
            <v>10000</v>
          </cell>
          <cell r="X332">
            <v>10000</v>
          </cell>
          <cell r="Y332">
            <v>0</v>
          </cell>
          <cell r="Z332">
            <v>0</v>
          </cell>
          <cell r="AA332">
            <v>0</v>
          </cell>
          <cell r="AB332">
            <v>0</v>
          </cell>
          <cell r="AC332">
            <v>0</v>
          </cell>
          <cell r="AD332">
            <v>0</v>
          </cell>
          <cell r="AE332" t="str">
            <v>Se han inscrito 2.764.940 Niños, niñas, adolescentes y jóvenes hasta el momento de 7.446 instituciones en 1.052 municipios .</v>
          </cell>
          <cell r="AF332">
            <v>42490.208333333299</v>
          </cell>
          <cell r="AG332">
            <v>42501.5863777431</v>
          </cell>
          <cell r="AH332" t="str">
            <v>Afranio Restrepo Villareall</v>
          </cell>
          <cell r="AI332" t="str">
            <v>arestrepo@coldeportes.gov.co</v>
          </cell>
          <cell r="AJ332">
            <v>0</v>
          </cell>
          <cell r="AK332">
            <v>0</v>
          </cell>
          <cell r="AL332">
            <v>0</v>
          </cell>
        </row>
        <row r="333">
          <cell r="A333">
            <v>4789</v>
          </cell>
          <cell r="B333" t="str">
            <v>Todos por un Nuevo País</v>
          </cell>
          <cell r="C333" t="str">
            <v>Movilidad social</v>
          </cell>
          <cell r="D333" t="str">
            <v>Cerrar la brecha en el acceso y la calidad de la educación, para mejorar la formación de capital humano, incrementar la movilidad social y fomentar la construcción de ciudadanía.</v>
          </cell>
          <cell r="E333" t="str">
            <v>Deporte y Recreación</v>
          </cell>
          <cell r="F333" t="str">
            <v>Coldeportes</v>
          </cell>
          <cell r="G333" t="str">
            <v>Formación y preparación de deportistas</v>
          </cell>
          <cell r="H333">
            <v>4789</v>
          </cell>
          <cell r="I333" t="str">
            <v>Municipios vinculados al programa Supérate-Intercolegiados</v>
          </cell>
          <cell r="J333" t="str">
            <v>Gestión</v>
          </cell>
          <cell r="K333" t="str">
            <v>Sectorial</v>
          </cell>
          <cell r="L333" t="str">
            <v>SI</v>
          </cell>
          <cell r="M333" t="str">
            <v>SI</v>
          </cell>
          <cell r="N333" t="str">
            <v>NO</v>
          </cell>
          <cell r="O333" t="str">
            <v>SI</v>
          </cell>
          <cell r="P333" t="str">
            <v>Municipios</v>
          </cell>
          <cell r="Q333" t="str">
            <v>Anual</v>
          </cell>
          <cell r="R333" t="str">
            <v>Capacidad</v>
          </cell>
          <cell r="S333">
            <v>1092</v>
          </cell>
          <cell r="T333">
            <v>1092</v>
          </cell>
          <cell r="U333">
            <v>1095</v>
          </cell>
          <cell r="V333">
            <v>1100</v>
          </cell>
          <cell r="W333">
            <v>1102</v>
          </cell>
          <cell r="X333">
            <v>1102</v>
          </cell>
          <cell r="Y333">
            <v>0</v>
          </cell>
          <cell r="Z333">
            <v>0</v>
          </cell>
          <cell r="AA333">
            <v>0</v>
          </cell>
          <cell r="AB333">
            <v>0</v>
          </cell>
          <cell r="AC333">
            <v>0</v>
          </cell>
          <cell r="AD333">
            <v>0</v>
          </cell>
          <cell r="AE333" t="str">
            <v>Se han inscrito 2.764.940 Niños, niñas, adolescentes y jóvenes hasta el momento de 7.446 instituciones en 1.052 municipios .</v>
          </cell>
          <cell r="AF333">
            <v>42490.208333333299</v>
          </cell>
          <cell r="AG333">
            <v>42501.498803506896</v>
          </cell>
          <cell r="AH333" t="str">
            <v>Afranio Restrepo Villareall</v>
          </cell>
          <cell r="AI333" t="str">
            <v>arestrepo@coldeportes.gov.co</v>
          </cell>
          <cell r="AJ333">
            <v>0</v>
          </cell>
          <cell r="AK333">
            <v>0</v>
          </cell>
          <cell r="AL333">
            <v>0</v>
          </cell>
        </row>
        <row r="334">
          <cell r="A334">
            <v>4783</v>
          </cell>
          <cell r="B334" t="str">
            <v>Todos por un Nuevo País</v>
          </cell>
          <cell r="C334" t="str">
            <v>Movilidad social</v>
          </cell>
          <cell r="D334" t="str">
            <v>Cerrar la brecha en el acceso y la calidad de la educación, para mejorar la formación de capital humano, incrementar la movilidad social y fomentar la construcción de ciudadanía.</v>
          </cell>
          <cell r="E334" t="str">
            <v>Deporte y Recreación</v>
          </cell>
          <cell r="F334" t="str">
            <v>Coldeportes</v>
          </cell>
          <cell r="G334" t="str">
            <v>Fomento a la recreación la actividad física y el deporte</v>
          </cell>
          <cell r="H334">
            <v>4783</v>
          </cell>
          <cell r="I334" t="str">
            <v>Niños, niñas y adolescentes inscritos en el programa de Escuelas Deportivas</v>
          </cell>
          <cell r="J334" t="str">
            <v>Resultado</v>
          </cell>
          <cell r="K334" t="str">
            <v>Sectorial</v>
          </cell>
          <cell r="L334" t="str">
            <v>SI</v>
          </cell>
          <cell r="M334" t="str">
            <v>SI</v>
          </cell>
          <cell r="N334" t="str">
            <v>NO</v>
          </cell>
          <cell r="O334" t="str">
            <v>SI</v>
          </cell>
          <cell r="P334" t="str">
            <v>Niños</v>
          </cell>
          <cell r="Q334" t="str">
            <v>Anual</v>
          </cell>
          <cell r="R334" t="str">
            <v>Capacidad</v>
          </cell>
          <cell r="S334">
            <v>964453</v>
          </cell>
          <cell r="T334">
            <v>1012676</v>
          </cell>
          <cell r="U334">
            <v>1063309</v>
          </cell>
          <cell r="V334">
            <v>1116475</v>
          </cell>
          <cell r="W334">
            <v>1286977</v>
          </cell>
          <cell r="X334">
            <v>1286977</v>
          </cell>
          <cell r="Y334">
            <v>0</v>
          </cell>
          <cell r="Z334">
            <v>0</v>
          </cell>
          <cell r="AA334">
            <v>0</v>
          </cell>
          <cell r="AB334">
            <v>0</v>
          </cell>
          <cell r="AC334">
            <v>0</v>
          </cell>
          <cell r="AD334">
            <v>0</v>
          </cell>
          <cell r="AE334" t="str">
            <v>Teniendo en cuenta que los reportes se encuentran sujetos a los recursos iva los cuales se realizara la asignación hasta el mes de mayo, frente al programa de convencia y paz, los reportes se comenzaran a partir del mes de mayo.</v>
          </cell>
          <cell r="AF334">
            <v>42490.208333333299</v>
          </cell>
          <cell r="AG334">
            <v>42501.489851273102</v>
          </cell>
          <cell r="AH334" t="str">
            <v>Afranio Restrepo Villareall</v>
          </cell>
          <cell r="AI334" t="str">
            <v>arestrepo@coldeportes.gov.co</v>
          </cell>
          <cell r="AJ334">
            <v>10</v>
          </cell>
          <cell r="AK334">
            <v>0</v>
          </cell>
          <cell r="AL334">
            <v>0</v>
          </cell>
        </row>
        <row r="335">
          <cell r="A335">
            <v>4784</v>
          </cell>
          <cell r="B335" t="str">
            <v>Todos por un Nuevo País</v>
          </cell>
          <cell r="C335" t="str">
            <v>Movilidad social</v>
          </cell>
          <cell r="D335" t="str">
            <v>Cerrar la brecha en el acceso y la calidad de la educación, para mejorar la formación de capital humano, incrementar la movilidad social y fomentar la construcción de ciudadanía.</v>
          </cell>
          <cell r="E335" t="str">
            <v>Deporte y Recreación</v>
          </cell>
          <cell r="F335" t="str">
            <v>Coldeportes</v>
          </cell>
          <cell r="G335" t="str">
            <v>Fomento a la recreación la actividad física y el deporte</v>
          </cell>
          <cell r="H335">
            <v>4784</v>
          </cell>
          <cell r="I335" t="str">
            <v>Municipios con al menos una disciplina en Escuela Deportiva</v>
          </cell>
          <cell r="J335" t="str">
            <v>Producto</v>
          </cell>
          <cell r="K335" t="str">
            <v>Sectorial</v>
          </cell>
          <cell r="L335" t="str">
            <v>SI</v>
          </cell>
          <cell r="M335" t="str">
            <v>SI</v>
          </cell>
          <cell r="N335" t="str">
            <v>NO</v>
          </cell>
          <cell r="O335" t="str">
            <v>SI</v>
          </cell>
          <cell r="P335" t="str">
            <v>Municipios</v>
          </cell>
          <cell r="Q335" t="str">
            <v>Anual</v>
          </cell>
          <cell r="R335" t="str">
            <v>Capacidad</v>
          </cell>
          <cell r="S335">
            <v>200</v>
          </cell>
          <cell r="T335">
            <v>350</v>
          </cell>
          <cell r="U335">
            <v>550</v>
          </cell>
          <cell r="V335">
            <v>850</v>
          </cell>
          <cell r="W335">
            <v>1102</v>
          </cell>
          <cell r="X335">
            <v>1102</v>
          </cell>
          <cell r="Y335">
            <v>0</v>
          </cell>
          <cell r="Z335">
            <v>0</v>
          </cell>
          <cell r="AA335">
            <v>0</v>
          </cell>
          <cell r="AB335">
            <v>0</v>
          </cell>
          <cell r="AC335">
            <v>0</v>
          </cell>
          <cell r="AD335">
            <v>0</v>
          </cell>
          <cell r="AE335" t="str">
            <v>Teniendo en cuenta que los reportes se encuentran sujetos a los recursos iva los cuales se realizara la asignación hasta el mes de mayo, frente al programa de convencia y paz, los reportes se comenzaran a partir del mes de mayo.</v>
          </cell>
          <cell r="AF335">
            <v>42490.208333333299</v>
          </cell>
          <cell r="AG335">
            <v>42501.431870104199</v>
          </cell>
          <cell r="AH335" t="str">
            <v>Afranio Restrepo Villareall</v>
          </cell>
          <cell r="AI335" t="str">
            <v>arestrepo@coldeportes.gov.co</v>
          </cell>
          <cell r="AJ335">
            <v>10</v>
          </cell>
          <cell r="AK335">
            <v>0</v>
          </cell>
          <cell r="AL335">
            <v>0</v>
          </cell>
        </row>
        <row r="336">
          <cell r="A336">
            <v>4785</v>
          </cell>
          <cell r="B336" t="str">
            <v>Todos por un Nuevo País</v>
          </cell>
          <cell r="C336" t="str">
            <v>Movilidad social</v>
          </cell>
          <cell r="D336" t="str">
            <v>Cerrar la brecha en el acceso y la calidad de la educación, para mejorar la formación de capital humano, incrementar la movilidad social y fomentar la construcción de ciudadanía.</v>
          </cell>
          <cell r="E336" t="str">
            <v>Deporte y Recreación</v>
          </cell>
          <cell r="F336" t="str">
            <v>Coldeportes</v>
          </cell>
          <cell r="G336" t="str">
            <v>Fomento a la recreación la actividad física y el deporte</v>
          </cell>
          <cell r="H336">
            <v>4785</v>
          </cell>
          <cell r="I336" t="str">
            <v>Personas que acceden a los servicios deportivos, recreativos y de la actividad física</v>
          </cell>
          <cell r="J336" t="str">
            <v>Gestión</v>
          </cell>
          <cell r="K336" t="str">
            <v>Sectorial</v>
          </cell>
          <cell r="L336" t="str">
            <v>SI</v>
          </cell>
          <cell r="M336" t="str">
            <v>SI</v>
          </cell>
          <cell r="N336" t="str">
            <v>NO</v>
          </cell>
          <cell r="O336" t="str">
            <v>SI</v>
          </cell>
          <cell r="P336" t="str">
            <v>Personas</v>
          </cell>
          <cell r="Q336" t="str">
            <v>Anual</v>
          </cell>
          <cell r="R336" t="str">
            <v>Flujo</v>
          </cell>
          <cell r="S336">
            <v>2754065</v>
          </cell>
          <cell r="T336">
            <v>1000000</v>
          </cell>
          <cell r="U336">
            <v>1200000</v>
          </cell>
          <cell r="V336">
            <v>1400000</v>
          </cell>
          <cell r="W336">
            <v>1600000</v>
          </cell>
          <cell r="X336">
            <v>1600000</v>
          </cell>
          <cell r="Y336">
            <v>0</v>
          </cell>
          <cell r="Z336">
            <v>0</v>
          </cell>
          <cell r="AA336">
            <v>0</v>
          </cell>
          <cell r="AB336">
            <v>0</v>
          </cell>
          <cell r="AC336">
            <v>0</v>
          </cell>
          <cell r="AD336">
            <v>0</v>
          </cell>
          <cell r="AE336" t="str">
            <v>Se registra un avance en el Mes de Marzo, El Laboratorio de Control al dopaje ha atendido 843 personas, el Centro de alto rendimiento 43.686 y la Fería Institucional que se realizo en bolivar conto con 215 personas lo cual nos da un avance de 44.744 perso</v>
          </cell>
          <cell r="AF336">
            <v>42460.208333333299</v>
          </cell>
          <cell r="AG336">
            <v>42468.356092210597</v>
          </cell>
          <cell r="AH336" t="str">
            <v>Afranio Restrepo Villareall</v>
          </cell>
          <cell r="AI336" t="str">
            <v>arestrepo@coldeportes.gov.co</v>
          </cell>
          <cell r="AJ336">
            <v>10</v>
          </cell>
          <cell r="AK336">
            <v>0</v>
          </cell>
          <cell r="AL336">
            <v>0</v>
          </cell>
        </row>
        <row r="337">
          <cell r="A337">
            <v>4786</v>
          </cell>
          <cell r="B337" t="str">
            <v>Todos por un Nuevo País</v>
          </cell>
          <cell r="C337" t="str">
            <v>Movilidad social</v>
          </cell>
          <cell r="D337" t="str">
            <v>Cerrar la brecha en el acceso y la calidad de la educación, para mejorar la formación de capital humano, incrementar la movilidad social y fomentar la construcción de ciudadanía.</v>
          </cell>
          <cell r="E337" t="str">
            <v>Deporte y Recreación</v>
          </cell>
          <cell r="F337" t="str">
            <v>Coldeportes</v>
          </cell>
          <cell r="G337" t="str">
            <v>Fomento a la recreación la actividad física y el deporte</v>
          </cell>
          <cell r="H337">
            <v>4786</v>
          </cell>
          <cell r="I337" t="str">
            <v>Municipios implementando programas de recreación, actividad física y deporte social comunitario</v>
          </cell>
          <cell r="J337" t="str">
            <v>Gestión</v>
          </cell>
          <cell r="K337" t="str">
            <v>Sectorial</v>
          </cell>
          <cell r="L337" t="str">
            <v>SI</v>
          </cell>
          <cell r="M337" t="str">
            <v>SI</v>
          </cell>
          <cell r="N337" t="str">
            <v>NO</v>
          </cell>
          <cell r="O337" t="str">
            <v>SI</v>
          </cell>
          <cell r="P337" t="str">
            <v>Municipios</v>
          </cell>
          <cell r="Q337" t="str">
            <v>Anual</v>
          </cell>
          <cell r="R337" t="str">
            <v>Capacidad</v>
          </cell>
          <cell r="S337">
            <v>670</v>
          </cell>
          <cell r="T337">
            <v>600</v>
          </cell>
          <cell r="U337">
            <v>640</v>
          </cell>
          <cell r="V337">
            <v>680</v>
          </cell>
          <cell r="W337">
            <v>710</v>
          </cell>
          <cell r="X337">
            <v>710</v>
          </cell>
          <cell r="Y337">
            <v>0</v>
          </cell>
          <cell r="Z337">
            <v>0</v>
          </cell>
          <cell r="AA337">
            <v>0</v>
          </cell>
          <cell r="AB337">
            <v>0</v>
          </cell>
          <cell r="AC337">
            <v>0</v>
          </cell>
          <cell r="AD337">
            <v>0</v>
          </cell>
          <cell r="AE337" t="str">
            <v>Se atendio el Municipio de Isla Fuerte Bolivar con la Feria Institucional donde se conto con la participacion de 250 personas, y con el progrma de convivencia y paz 79 municipios para un total de avance de 80 municipios</v>
          </cell>
          <cell r="AF337">
            <v>42460.208333333299</v>
          </cell>
          <cell r="AG337">
            <v>42468.374747766196</v>
          </cell>
          <cell r="AH337" t="str">
            <v>Afranio Restrepo Villareall</v>
          </cell>
          <cell r="AI337" t="str">
            <v>arestrepo@coldeportes.gov.co</v>
          </cell>
          <cell r="AJ337">
            <v>0</v>
          </cell>
          <cell r="AK337">
            <v>0</v>
          </cell>
          <cell r="AL337">
            <v>0</v>
          </cell>
        </row>
        <row r="338">
          <cell r="A338">
            <v>5236</v>
          </cell>
          <cell r="B338" t="str">
            <v>Todos por un Nuevo País</v>
          </cell>
          <cell r="C338" t="str">
            <v>Movilidad social</v>
          </cell>
          <cell r="D338" t="str">
            <v>Cerrar la brecha en el acceso y la calidad de la educación, para mejorar la formación de capital humano, incrementar la movilidad social y fomentar la construcción de ciudadanía.</v>
          </cell>
          <cell r="E338" t="str">
            <v>Deporte y Recreación</v>
          </cell>
          <cell r="F338" t="str">
            <v>Coldeportes</v>
          </cell>
          <cell r="G338" t="str">
            <v>Fomento a la recreación la actividad física y el deporte</v>
          </cell>
          <cell r="H338">
            <v>5236</v>
          </cell>
          <cell r="I338" t="str">
            <v>Talento humano cualificado para la atención integral a la primera infancia (Coldeportes)</v>
          </cell>
          <cell r="J338" t="str">
            <v>Producto</v>
          </cell>
          <cell r="K338" t="str">
            <v>Transversal</v>
          </cell>
          <cell r="L338" t="str">
            <v>NO</v>
          </cell>
          <cell r="M338" t="str">
            <v>SI</v>
          </cell>
          <cell r="N338" t="str">
            <v>NO</v>
          </cell>
          <cell r="O338" t="str">
            <v>SI</v>
          </cell>
          <cell r="P338" t="str">
            <v xml:space="preserve">Personas </v>
          </cell>
          <cell r="Q338" t="str">
            <v>Semestral</v>
          </cell>
          <cell r="R338" t="str">
            <v>Acumulado</v>
          </cell>
          <cell r="S338">
            <v>1795</v>
          </cell>
          <cell r="T338">
            <v>2000</v>
          </cell>
          <cell r="U338">
            <v>3500</v>
          </cell>
          <cell r="V338">
            <v>3500</v>
          </cell>
          <cell r="W338">
            <v>3000</v>
          </cell>
          <cell r="X338">
            <v>12000</v>
          </cell>
          <cell r="Y338">
            <v>0</v>
          </cell>
          <cell r="Z338">
            <v>0</v>
          </cell>
          <cell r="AA338">
            <v>0</v>
          </cell>
          <cell r="AB338">
            <v>0</v>
          </cell>
          <cell r="AC338">
            <v>0</v>
          </cell>
          <cell r="AD338">
            <v>0</v>
          </cell>
          <cell r="AE338" t="str">
            <v>En el marco de la mesa técnica de sistemas de información en la que se presentó y analizó el reporte del SSNN con corte a diciembre de 2015, se estableció como compromiso agendar una reunión intersectorial con el DNP en la cual se pudieran revisar las fic</v>
          </cell>
          <cell r="AF338">
            <v>42460.208333333299</v>
          </cell>
          <cell r="AG338">
            <v>42501.431275115698</v>
          </cell>
          <cell r="AH338" t="str">
            <v>Afranio Restrepo</v>
          </cell>
          <cell r="AI338" t="str">
            <v>arestrepo@coldeportes.gov.co</v>
          </cell>
          <cell r="AJ338">
            <v>30</v>
          </cell>
          <cell r="AK338">
            <v>0</v>
          </cell>
          <cell r="AL338">
            <v>0</v>
          </cell>
        </row>
        <row r="339">
          <cell r="A339">
            <v>4776</v>
          </cell>
          <cell r="B339" t="str">
            <v>Todos por un Nuevo País</v>
          </cell>
          <cell r="C339" t="str">
            <v>Movilidad social</v>
          </cell>
          <cell r="D339" t="str">
            <v>Cerrar la brecha en el acceso y la calidad de la educación, para mejorar la formación de capital humano, incrementar la movilidad social y fomentar la construcción de ciudadanía.</v>
          </cell>
          <cell r="E339" t="str">
            <v>Deporte y Recreación</v>
          </cell>
          <cell r="F339" t="str">
            <v>Coldeportes</v>
          </cell>
          <cell r="G339" t="str">
            <v>Generación y mejoramiento de infraestructura deportiva y recreativa</v>
          </cell>
          <cell r="H339">
            <v>4776</v>
          </cell>
          <cell r="I339" t="str">
            <v>Escenarios deportivos requeridos para el desarrollo de eventos deportivos nacionales e internacionales</v>
          </cell>
          <cell r="J339" t="str">
            <v>Gestión</v>
          </cell>
          <cell r="K339" t="str">
            <v>Sectorial</v>
          </cell>
          <cell r="L339" t="str">
            <v>SI</v>
          </cell>
          <cell r="M339" t="str">
            <v>NO</v>
          </cell>
          <cell r="N339" t="str">
            <v>NO</v>
          </cell>
          <cell r="O339" t="str">
            <v>SI</v>
          </cell>
          <cell r="P339" t="str">
            <v>Escenarios Deportivos</v>
          </cell>
          <cell r="Q339" t="str">
            <v>Semestral</v>
          </cell>
          <cell r="R339" t="str">
            <v>Capacidad</v>
          </cell>
          <cell r="S339">
            <v>33</v>
          </cell>
          <cell r="T339">
            <v>0</v>
          </cell>
          <cell r="U339">
            <v>0</v>
          </cell>
          <cell r="V339">
            <v>0</v>
          </cell>
          <cell r="W339">
            <v>0</v>
          </cell>
          <cell r="X339">
            <v>0</v>
          </cell>
          <cell r="Y339">
            <v>0</v>
          </cell>
          <cell r="Z339">
            <v>0</v>
          </cell>
          <cell r="AA339">
            <v>0</v>
          </cell>
          <cell r="AB339">
            <v>0</v>
          </cell>
          <cell r="AC339">
            <v>0</v>
          </cell>
          <cell r="AD339">
            <v>0</v>
          </cell>
          <cell r="AE339" t="str">
            <v>Se registra un avance para el Mes Marzo de 12 escenarios con un avance de obra del 100%.</v>
          </cell>
          <cell r="AF339">
            <v>42460.208333333299</v>
          </cell>
          <cell r="AG339">
            <v>42471.719147106502</v>
          </cell>
          <cell r="AH339" t="str">
            <v>Afranio Restrepo Villareall</v>
          </cell>
          <cell r="AI339" t="str">
            <v>arestrepo@coldeportes.gov.co</v>
          </cell>
          <cell r="AJ339">
            <v>0</v>
          </cell>
          <cell r="AK339">
            <v>0</v>
          </cell>
          <cell r="AL339">
            <v>0</v>
          </cell>
        </row>
        <row r="340">
          <cell r="A340">
            <v>4777</v>
          </cell>
          <cell r="B340" t="str">
            <v>Todos por un Nuevo País</v>
          </cell>
          <cell r="C340" t="str">
            <v>Movilidad social</v>
          </cell>
          <cell r="D340" t="str">
            <v>Cerrar la brecha en el acceso y la calidad de la educación, para mejorar la formación de capital humano, incrementar la movilidad social y fomentar la construcción de ciudadanía.</v>
          </cell>
          <cell r="E340" t="str">
            <v>Deporte y Recreación</v>
          </cell>
          <cell r="F340" t="str">
            <v>Coldeportes</v>
          </cell>
          <cell r="G340" t="str">
            <v>Generación y mejoramiento de infraestructura deportiva y recreativa</v>
          </cell>
          <cell r="H340">
            <v>4777</v>
          </cell>
          <cell r="I340" t="str">
            <v>Escenarios deportivos construidos, adecuados y mejorados para el desarrollo de eventos del Ciclo Olímpico</v>
          </cell>
          <cell r="J340" t="str">
            <v>Gestión</v>
          </cell>
          <cell r="K340" t="str">
            <v>Sectorial</v>
          </cell>
          <cell r="L340" t="str">
            <v>SI</v>
          </cell>
          <cell r="M340" t="str">
            <v>NO</v>
          </cell>
          <cell r="N340" t="str">
            <v>NO</v>
          </cell>
          <cell r="O340" t="str">
            <v>SI</v>
          </cell>
          <cell r="P340" t="str">
            <v>Escenarios Deportivos</v>
          </cell>
          <cell r="Q340" t="str">
            <v>Semestral</v>
          </cell>
          <cell r="R340" t="str">
            <v>Capacidad</v>
          </cell>
          <cell r="S340">
            <v>29</v>
          </cell>
          <cell r="T340">
            <v>23</v>
          </cell>
          <cell r="U340">
            <v>23</v>
          </cell>
          <cell r="V340">
            <v>33</v>
          </cell>
          <cell r="W340">
            <v>35</v>
          </cell>
          <cell r="X340">
            <v>35</v>
          </cell>
          <cell r="Y340">
            <v>0</v>
          </cell>
          <cell r="Z340">
            <v>0</v>
          </cell>
          <cell r="AA340">
            <v>0</v>
          </cell>
          <cell r="AB340">
            <v>0</v>
          </cell>
          <cell r="AC340">
            <v>0</v>
          </cell>
          <cell r="AD340">
            <v>0</v>
          </cell>
          <cell r="AE340" t="str">
            <v>Se registra un avance para el Mes Marzo de 12 escenarios con un avance de obra del 100%.</v>
          </cell>
          <cell r="AF340">
            <v>42460.208333333299</v>
          </cell>
          <cell r="AG340">
            <v>42471.699477858798</v>
          </cell>
          <cell r="AH340" t="str">
            <v>Afranio Restrepo Villareall</v>
          </cell>
          <cell r="AI340" t="str">
            <v>arestrepo@coldeportes.gov.co</v>
          </cell>
          <cell r="AJ340">
            <v>0</v>
          </cell>
          <cell r="AK340">
            <v>0</v>
          </cell>
          <cell r="AL340">
            <v>0</v>
          </cell>
        </row>
        <row r="341">
          <cell r="A341">
            <v>4778</v>
          </cell>
          <cell r="B341" t="str">
            <v>Todos por un Nuevo País</v>
          </cell>
          <cell r="C341" t="str">
            <v>Movilidad social</v>
          </cell>
          <cell r="D341" t="str">
            <v>Cerrar la brecha en el acceso y la calidad de la educación, para mejorar la formación de capital humano, incrementar la movilidad social y fomentar la construcción de ciudadanía.</v>
          </cell>
          <cell r="E341" t="str">
            <v>Deporte y Recreación</v>
          </cell>
          <cell r="F341" t="str">
            <v>Coldeportes</v>
          </cell>
          <cell r="G341" t="str">
            <v>Generación y mejoramiento de infraestructura deportiva y recreativa</v>
          </cell>
          <cell r="H341">
            <v>4778</v>
          </cell>
          <cell r="I341" t="str">
            <v>Escenarios deportivos construidos, adecuados y mejorados para el desarrollo de eventos internacionales con sede en Colombia</v>
          </cell>
          <cell r="J341" t="str">
            <v>Gestión</v>
          </cell>
          <cell r="K341" t="str">
            <v>Sectorial</v>
          </cell>
          <cell r="L341" t="str">
            <v>SI</v>
          </cell>
          <cell r="M341" t="str">
            <v>NO</v>
          </cell>
          <cell r="N341" t="str">
            <v>NO</v>
          </cell>
          <cell r="O341" t="str">
            <v>SI</v>
          </cell>
          <cell r="P341" t="str">
            <v>Escenarios Deportivos</v>
          </cell>
          <cell r="Q341" t="str">
            <v>Semestral</v>
          </cell>
          <cell r="R341" t="str">
            <v>Capacidad</v>
          </cell>
          <cell r="S341">
            <v>10</v>
          </cell>
          <cell r="T341">
            <v>0</v>
          </cell>
          <cell r="U341">
            <v>5</v>
          </cell>
          <cell r="V341">
            <v>10</v>
          </cell>
          <cell r="W341">
            <v>15</v>
          </cell>
          <cell r="X341">
            <v>15</v>
          </cell>
          <cell r="Y341">
            <v>0</v>
          </cell>
          <cell r="Z341">
            <v>0</v>
          </cell>
          <cell r="AA341">
            <v>0</v>
          </cell>
          <cell r="AB341">
            <v>0</v>
          </cell>
          <cell r="AC341">
            <v>0</v>
          </cell>
          <cell r="AD341">
            <v>0</v>
          </cell>
          <cell r="AE341" t="str">
            <v>Se mantiene la información del mes anterior.Coldeportes firmo convenios con las sedes de los juegos</v>
          </cell>
          <cell r="AF341">
            <v>42460.208333333299</v>
          </cell>
          <cell r="AG341">
            <v>42471.718050960597</v>
          </cell>
          <cell r="AH341" t="str">
            <v>Afranio Restrepo Villareall</v>
          </cell>
          <cell r="AI341" t="str">
            <v>arestrepo@coldeportes.gov.co</v>
          </cell>
          <cell r="AJ341">
            <v>0</v>
          </cell>
          <cell r="AK341">
            <v>0</v>
          </cell>
          <cell r="AL341">
            <v>0</v>
          </cell>
        </row>
        <row r="342">
          <cell r="A342">
            <v>4779</v>
          </cell>
          <cell r="B342" t="str">
            <v>Todos por un Nuevo País</v>
          </cell>
          <cell r="C342" t="str">
            <v>Movilidad social</v>
          </cell>
          <cell r="D342" t="str">
            <v>Cerrar la brecha en el acceso y la calidad de la educación, para mejorar la formación de capital humano, incrementar la movilidad social y fomentar la construcción de ciudadanía.</v>
          </cell>
          <cell r="E342" t="str">
            <v>Deporte y Recreación</v>
          </cell>
          <cell r="F342" t="str">
            <v>Coldeportes</v>
          </cell>
          <cell r="G342" t="str">
            <v>Generación y mejoramiento de infraestructura deportiva y recreativa</v>
          </cell>
          <cell r="H342">
            <v>4779</v>
          </cell>
          <cell r="I342" t="str">
            <v>Escenarios recreo-deportivos construidos, mejorados y adecuados</v>
          </cell>
          <cell r="J342" t="str">
            <v>Gestión</v>
          </cell>
          <cell r="K342" t="str">
            <v>Sectorial</v>
          </cell>
          <cell r="L342" t="str">
            <v>SI</v>
          </cell>
          <cell r="M342" t="str">
            <v>NO</v>
          </cell>
          <cell r="N342" t="str">
            <v>NO</v>
          </cell>
          <cell r="O342" t="str">
            <v>SI</v>
          </cell>
          <cell r="P342" t="str">
            <v>Escenarios Deportivos</v>
          </cell>
          <cell r="Q342" t="str">
            <v>Semestral</v>
          </cell>
          <cell r="R342" t="str">
            <v>Capacidad</v>
          </cell>
          <cell r="S342">
            <v>167</v>
          </cell>
          <cell r="T342">
            <v>139</v>
          </cell>
          <cell r="U342">
            <v>175</v>
          </cell>
          <cell r="V342">
            <v>212</v>
          </cell>
          <cell r="W342">
            <v>300</v>
          </cell>
          <cell r="X342">
            <v>300</v>
          </cell>
          <cell r="Y342">
            <v>0</v>
          </cell>
          <cell r="Z342">
            <v>0</v>
          </cell>
          <cell r="AA342">
            <v>0</v>
          </cell>
          <cell r="AB342">
            <v>0</v>
          </cell>
          <cell r="AC342">
            <v>0</v>
          </cell>
          <cell r="AD342">
            <v>0</v>
          </cell>
          <cell r="AE342" t="str">
            <v>SE regitra un avance de 87 escenarios con un avance de obra del 100%</v>
          </cell>
          <cell r="AF342">
            <v>42460.208333333299</v>
          </cell>
          <cell r="AG342">
            <v>42471.7234753472</v>
          </cell>
          <cell r="AH342" t="str">
            <v>Afranio Restrepo Villareall</v>
          </cell>
          <cell r="AI342" t="str">
            <v>arestrepo@coldeportes.gov.co</v>
          </cell>
          <cell r="AJ342">
            <v>0</v>
          </cell>
          <cell r="AK342">
            <v>0</v>
          </cell>
          <cell r="AL342">
            <v>0</v>
          </cell>
        </row>
        <row r="343">
          <cell r="A343">
            <v>4780</v>
          </cell>
          <cell r="B343" t="str">
            <v>Todos por un Nuevo País</v>
          </cell>
          <cell r="C343" t="str">
            <v>Movilidad social</v>
          </cell>
          <cell r="D343" t="str">
            <v>Cerrar la brecha en el acceso y la calidad de la educación, para mejorar la formación de capital humano, incrementar la movilidad social y fomentar la construcción de ciudadanía.</v>
          </cell>
          <cell r="E343" t="str">
            <v>Deporte y Recreación</v>
          </cell>
          <cell r="F343" t="str">
            <v>Coldeportes</v>
          </cell>
          <cell r="G343" t="str">
            <v>Generación y mejoramiento de infraestructura deportiva y recreativa</v>
          </cell>
          <cell r="H343">
            <v>4780</v>
          </cell>
          <cell r="I343" t="str">
            <v>Escenarios recreo-deportivos construidos, para el desarrollo de programas de recreación, actividad física y deporte</v>
          </cell>
          <cell r="J343" t="str">
            <v>Gestión</v>
          </cell>
          <cell r="K343" t="str">
            <v>Sectorial</v>
          </cell>
          <cell r="L343" t="str">
            <v>SI</v>
          </cell>
          <cell r="M343" t="str">
            <v>NO</v>
          </cell>
          <cell r="N343" t="str">
            <v>NO</v>
          </cell>
          <cell r="O343" t="str">
            <v>SI</v>
          </cell>
          <cell r="P343" t="str">
            <v>Escenarios Deportivos</v>
          </cell>
          <cell r="Q343" t="str">
            <v>Semestral</v>
          </cell>
          <cell r="R343" t="str">
            <v>Capacidad</v>
          </cell>
          <cell r="S343">
            <v>66</v>
          </cell>
          <cell r="T343">
            <v>92</v>
          </cell>
          <cell r="U343">
            <v>101</v>
          </cell>
          <cell r="V343">
            <v>110</v>
          </cell>
          <cell r="W343">
            <v>120</v>
          </cell>
          <cell r="X343">
            <v>120</v>
          </cell>
          <cell r="Y343">
            <v>0</v>
          </cell>
          <cell r="Z343">
            <v>0</v>
          </cell>
          <cell r="AA343">
            <v>0</v>
          </cell>
          <cell r="AB343">
            <v>0</v>
          </cell>
          <cell r="AC343">
            <v>0</v>
          </cell>
          <cell r="AD343">
            <v>0</v>
          </cell>
          <cell r="AE343" t="str">
            <v>Se mantiene a información registrada en el Mes de Febrero con un avance de 52 escenarios construido con un avance dde obra del 100%</v>
          </cell>
          <cell r="AF343">
            <v>42460.208333333299</v>
          </cell>
          <cell r="AG343">
            <v>42468.462038310201</v>
          </cell>
          <cell r="AH343" t="str">
            <v>Afranio Restrepo Villareall</v>
          </cell>
          <cell r="AI343" t="str">
            <v>arestrepo@coldeportes.gov.co</v>
          </cell>
          <cell r="AJ343">
            <v>0</v>
          </cell>
          <cell r="AK343">
            <v>0</v>
          </cell>
          <cell r="AL343">
            <v>0</v>
          </cell>
        </row>
        <row r="344">
          <cell r="A344">
            <v>4781</v>
          </cell>
          <cell r="B344" t="str">
            <v>Todos por un Nuevo País</v>
          </cell>
          <cell r="C344" t="str">
            <v>Movilidad social</v>
          </cell>
          <cell r="D344" t="str">
            <v>Cerrar la brecha en el acceso y la calidad de la educación, para mejorar la formación de capital humano, incrementar la movilidad social y fomentar la construcción de ciudadanía.</v>
          </cell>
          <cell r="E344" t="str">
            <v>Deporte y Recreación</v>
          </cell>
          <cell r="F344" t="str">
            <v>Coldeportes</v>
          </cell>
          <cell r="G344" t="str">
            <v>Generación y mejoramiento de infraestructura deportiva y recreativa</v>
          </cell>
          <cell r="H344">
            <v>4781</v>
          </cell>
          <cell r="I344" t="str">
            <v>Escenarios recreo-deportivos mejorados y/o adecuados para el desarrollo de programas de recreación, actividad física y deporte</v>
          </cell>
          <cell r="J344" t="str">
            <v>Gestión</v>
          </cell>
          <cell r="K344" t="str">
            <v>Sectorial</v>
          </cell>
          <cell r="L344" t="str">
            <v>SI</v>
          </cell>
          <cell r="M344" t="str">
            <v>NO</v>
          </cell>
          <cell r="N344" t="str">
            <v>NO</v>
          </cell>
          <cell r="O344" t="str">
            <v>SI</v>
          </cell>
          <cell r="P344" t="str">
            <v>Escenarios Deportivos</v>
          </cell>
          <cell r="Q344" t="str">
            <v>Semestral</v>
          </cell>
          <cell r="R344" t="str">
            <v>Capacidad</v>
          </cell>
          <cell r="S344">
            <v>101</v>
          </cell>
          <cell r="T344">
            <v>47</v>
          </cell>
          <cell r="U344">
            <v>74</v>
          </cell>
          <cell r="V344">
            <v>102</v>
          </cell>
          <cell r="W344">
            <v>180</v>
          </cell>
          <cell r="X344">
            <v>180</v>
          </cell>
          <cell r="Y344">
            <v>0</v>
          </cell>
          <cell r="Z344">
            <v>0</v>
          </cell>
          <cell r="AA344">
            <v>0</v>
          </cell>
          <cell r="AB344">
            <v>0</v>
          </cell>
          <cell r="AC344">
            <v>0</v>
          </cell>
          <cell r="AD344">
            <v>0</v>
          </cell>
          <cell r="AE344" t="str">
            <v>Se mantiene la informacion de 35 escenarios en el 100% de avance</v>
          </cell>
          <cell r="AF344">
            <v>42460.208333333299</v>
          </cell>
          <cell r="AG344">
            <v>42468.464137650502</v>
          </cell>
          <cell r="AH344" t="str">
            <v>Afranio Restrepo Villareall</v>
          </cell>
          <cell r="AI344" t="str">
            <v>arestrepo@coldeportes.gov.co</v>
          </cell>
          <cell r="AJ344">
            <v>0</v>
          </cell>
          <cell r="AK344">
            <v>0</v>
          </cell>
          <cell r="AL344">
            <v>0</v>
          </cell>
        </row>
        <row r="345">
          <cell r="A345">
            <v>5345</v>
          </cell>
          <cell r="B345" t="str">
            <v>Todos por un Nuevo País</v>
          </cell>
          <cell r="C345" t="str">
            <v>Movilidad social</v>
          </cell>
          <cell r="D345" t="str">
            <v>Cerrar la brecha en el acceso y la calidad de la educación, para mejorar la formación de capital humano, incrementar la movilidad social y fomentar la construcción de ciudadanía.</v>
          </cell>
          <cell r="E345" t="str">
            <v>Deporte y Recreación</v>
          </cell>
          <cell r="F345" t="str">
            <v>Coldeportes</v>
          </cell>
          <cell r="G345" t="str">
            <v>Grupos Étnicos - Deporte</v>
          </cell>
          <cell r="H345">
            <v>5345</v>
          </cell>
          <cell r="I345" t="str">
            <v>Personas de los pueblos y comunidades indígenas que participan de los programas y proyectos de deporte, recreación y actividad física.</v>
          </cell>
          <cell r="J345" t="str">
            <v>Gestión</v>
          </cell>
          <cell r="K345" t="str">
            <v>Sectorial</v>
          </cell>
          <cell r="L345" t="str">
            <v>NO</v>
          </cell>
          <cell r="M345" t="str">
            <v>NO</v>
          </cell>
          <cell r="N345" t="str">
            <v>SI</v>
          </cell>
          <cell r="O345" t="str">
            <v>SI</v>
          </cell>
          <cell r="P345" t="str">
            <v>Habitantes</v>
          </cell>
          <cell r="Q345" t="str">
            <v>Trimestral</v>
          </cell>
          <cell r="R345" t="str">
            <v>Capacidad</v>
          </cell>
          <cell r="S345">
            <v>0</v>
          </cell>
          <cell r="T345">
            <v>250</v>
          </cell>
          <cell r="U345">
            <v>750</v>
          </cell>
          <cell r="V345">
            <v>1500</v>
          </cell>
          <cell r="W345">
            <v>3000</v>
          </cell>
          <cell r="X345">
            <v>3000</v>
          </cell>
          <cell r="Y345">
            <v>0</v>
          </cell>
          <cell r="Z345">
            <v>0</v>
          </cell>
          <cell r="AA345">
            <v>0</v>
          </cell>
          <cell r="AB345">
            <v>0</v>
          </cell>
          <cell r="AC345">
            <v>0</v>
          </cell>
          <cell r="AD345">
            <v>0</v>
          </cell>
          <cell r="AE345" t="str">
            <v>Actualmente Coldeportes dio inicio de los convenios con las entidades territoriales para el desarrollo de las actividades, de las cuales y los programas en desarrollo son los componentes que nos permiten establecer este indicador</v>
          </cell>
          <cell r="AF345">
            <v>42490.208333333299</v>
          </cell>
          <cell r="AG345">
            <v>42501.441599999998</v>
          </cell>
          <cell r="AH345" t="str">
            <v>Afranio Restrepo</v>
          </cell>
          <cell r="AI345" t="str">
            <v>arestrepo@coldeportes.gov.co</v>
          </cell>
          <cell r="AJ345">
            <v>10</v>
          </cell>
          <cell r="AK345">
            <v>0</v>
          </cell>
          <cell r="AL345">
            <v>0</v>
          </cell>
        </row>
        <row r="346">
          <cell r="A346">
            <v>5428</v>
          </cell>
          <cell r="B346" t="str">
            <v>Todos por un Nuevo País</v>
          </cell>
          <cell r="C346" t="str">
            <v>Movilidad social</v>
          </cell>
          <cell r="D346" t="str">
            <v>Cerrar la brecha en el acceso y la calidad de la educación, para mejorar la formación de capital humano, incrementar la movilidad social y fomentar la construcción de ciudadanía.</v>
          </cell>
          <cell r="E346" t="str">
            <v>Deporte y Recreación</v>
          </cell>
          <cell r="F346" t="str">
            <v>Coldeportes</v>
          </cell>
          <cell r="G346" t="str">
            <v>Grupos Étnicos - Deporte</v>
          </cell>
          <cell r="H346">
            <v>5428</v>
          </cell>
          <cell r="I346" t="str">
            <v>Lineamientos de política pública para el fomento de juegos tradicionales autoctonos, popúlares, actividades deportivas y deporte convencional consultado y concertado en la mesa permanente de concertación</v>
          </cell>
          <cell r="J346" t="str">
            <v>Gestión</v>
          </cell>
          <cell r="K346" t="str">
            <v>Mixto</v>
          </cell>
          <cell r="L346" t="str">
            <v>SI</v>
          </cell>
          <cell r="M346" t="str">
            <v>NO</v>
          </cell>
          <cell r="N346" t="str">
            <v>NO</v>
          </cell>
          <cell r="O346" t="str">
            <v>SI</v>
          </cell>
          <cell r="P346" t="str">
            <v>Porcentaje</v>
          </cell>
          <cell r="Q346" t="str">
            <v>Trimestral</v>
          </cell>
          <cell r="R346" t="str">
            <v>Capacidad</v>
          </cell>
          <cell r="S346">
            <v>0</v>
          </cell>
          <cell r="T346">
            <v>50</v>
          </cell>
          <cell r="U346">
            <v>100</v>
          </cell>
          <cell r="V346">
            <v>0</v>
          </cell>
          <cell r="W346">
            <v>0</v>
          </cell>
          <cell r="X346">
            <v>100</v>
          </cell>
          <cell r="Y346">
            <v>0</v>
          </cell>
          <cell r="Z346">
            <v>0</v>
          </cell>
          <cell r="AA346">
            <v>0</v>
          </cell>
          <cell r="AB346">
            <v>0</v>
          </cell>
          <cell r="AC346">
            <v>0</v>
          </cell>
          <cell r="AD346">
            <v>0</v>
          </cell>
          <cell r="AE346" t="str">
            <v>Desde la formulacion de este indicador y hasta el mes de mayo, se han venido realizando reuniones preparatorias de recursos y concertación para la construcción de indicadores y metas de las acciones a cargo de Coldeportes. Igualmente la construcción de la</v>
          </cell>
          <cell r="AF346">
            <v>42400.208333333299</v>
          </cell>
          <cell r="AG346">
            <v>42501.441230092598</v>
          </cell>
          <cell r="AH346" t="str">
            <v>Afranio Restrepo</v>
          </cell>
          <cell r="AI346" t="str">
            <v>arestrepo@coldeportes.gov.co</v>
          </cell>
          <cell r="AJ346">
            <v>0</v>
          </cell>
          <cell r="AK346">
            <v>0</v>
          </cell>
          <cell r="AL346">
            <v>0</v>
          </cell>
        </row>
        <row r="347">
          <cell r="A347">
            <v>5429</v>
          </cell>
          <cell r="B347" t="str">
            <v>Todos por un Nuevo País</v>
          </cell>
          <cell r="C347" t="str">
            <v>Movilidad social</v>
          </cell>
          <cell r="D347" t="str">
            <v>Cerrar la brecha en el acceso y la calidad de la educación, para mejorar la formación de capital humano, incrementar la movilidad social y fomentar la construcción de ciudadanía.</v>
          </cell>
          <cell r="E347" t="str">
            <v>Deporte y Recreación</v>
          </cell>
          <cell r="F347" t="str">
            <v>Coldeportes</v>
          </cell>
          <cell r="G347" t="str">
            <v>Grupos Étnicos - Deporte</v>
          </cell>
          <cell r="H347">
            <v>5429</v>
          </cell>
          <cell r="I347" t="str">
            <v>Encuentros recreo deportivos implementados en territorios indigenas según lineamientos de política pública concertada y expedida</v>
          </cell>
          <cell r="J347" t="str">
            <v>Gestión</v>
          </cell>
          <cell r="K347" t="str">
            <v>Mixto</v>
          </cell>
          <cell r="L347" t="str">
            <v>SI</v>
          </cell>
          <cell r="M347" t="str">
            <v>SI</v>
          </cell>
          <cell r="N347" t="str">
            <v>NO</v>
          </cell>
          <cell r="O347" t="str">
            <v>SI</v>
          </cell>
          <cell r="P347" t="str">
            <v>Porcentaje</v>
          </cell>
          <cell r="Q347" t="str">
            <v>Anual</v>
          </cell>
          <cell r="R347" t="str">
            <v>Flujo</v>
          </cell>
          <cell r="S347">
            <v>100</v>
          </cell>
          <cell r="T347">
            <v>0</v>
          </cell>
          <cell r="U347">
            <v>100</v>
          </cell>
          <cell r="V347">
            <v>100</v>
          </cell>
          <cell r="W347">
            <v>100</v>
          </cell>
          <cell r="X347">
            <v>100</v>
          </cell>
          <cell r="Y347">
            <v>0</v>
          </cell>
          <cell r="Z347">
            <v>0</v>
          </cell>
          <cell r="AA347">
            <v>0</v>
          </cell>
          <cell r="AB347">
            <v>0</v>
          </cell>
          <cell r="AC347">
            <v>0</v>
          </cell>
          <cell r="AD347">
            <v>0</v>
          </cell>
          <cell r="AE347">
            <v>0</v>
          </cell>
          <cell r="AF347">
            <v>0</v>
          </cell>
          <cell r="AG347">
            <v>0</v>
          </cell>
          <cell r="AH347" t="str">
            <v>Afranio Restrepo</v>
          </cell>
          <cell r="AI347" t="str">
            <v>arestrepo@coldeportes.gov.co</v>
          </cell>
          <cell r="AJ347">
            <v>0</v>
          </cell>
          <cell r="AK347">
            <v>0</v>
          </cell>
          <cell r="AL347">
            <v>0</v>
          </cell>
        </row>
        <row r="348">
          <cell r="A348">
            <v>4435</v>
          </cell>
          <cell r="B348" t="str">
            <v>Todos por un Nuevo País</v>
          </cell>
          <cell r="C348" t="str">
            <v>Movilidad social</v>
          </cell>
          <cell r="D348" t="str">
            <v>Cerrar la brecha en el acceso y la calidad de la educación, para mejorar la formación de capital humano, incrementar la movilidad social y fomentar la construcción de ciudadanía.</v>
          </cell>
          <cell r="E348" t="str">
            <v>Educación</v>
          </cell>
          <cell r="F348" t="str">
            <v>MINEDUCACION</v>
          </cell>
          <cell r="G348" t="str">
            <v>Mejoramiento de la Calidad en educación primaria, básica y media</v>
          </cell>
          <cell r="H348">
            <v>4435</v>
          </cell>
          <cell r="I348" t="str">
            <v>Porcentaje de la población evaluada en el sector oficial en las pruebas Saber 5 que sube de nivel de logro respecto a la línea base</v>
          </cell>
          <cell r="J348" t="str">
            <v>Gestión</v>
          </cell>
          <cell r="K348" t="str">
            <v>Sectorial</v>
          </cell>
          <cell r="L348" t="str">
            <v>NO</v>
          </cell>
          <cell r="M348" t="str">
            <v>SI</v>
          </cell>
          <cell r="N348" t="str">
            <v>SI</v>
          </cell>
          <cell r="O348" t="str">
            <v>SI</v>
          </cell>
          <cell r="P348" t="str">
            <v>Porcentaje</v>
          </cell>
          <cell r="Q348" t="str">
            <v>Anual</v>
          </cell>
          <cell r="R348" t="str">
            <v>Capacidad</v>
          </cell>
          <cell r="S348">
            <v>0</v>
          </cell>
          <cell r="T348">
            <v>0</v>
          </cell>
          <cell r="U348">
            <v>0</v>
          </cell>
          <cell r="V348">
            <v>0</v>
          </cell>
          <cell r="W348">
            <v>0</v>
          </cell>
          <cell r="X348">
            <v>0</v>
          </cell>
          <cell r="Y348">
            <v>0</v>
          </cell>
          <cell r="Z348">
            <v>0</v>
          </cell>
          <cell r="AA348">
            <v>0</v>
          </cell>
          <cell r="AB348">
            <v>0</v>
          </cell>
          <cell r="AC348">
            <v>0</v>
          </cell>
          <cell r="AD348">
            <v>0</v>
          </cell>
          <cell r="AE348">
            <v>0</v>
          </cell>
          <cell r="AF348">
            <v>0</v>
          </cell>
          <cell r="AG348">
            <v>0</v>
          </cell>
          <cell r="AH348" t="str">
            <v>Victor Javier Saavedra Mercado</v>
          </cell>
          <cell r="AI348" t="str">
            <v>planeacion@mineducacion.gov.co</v>
          </cell>
          <cell r="AJ348">
            <v>0</v>
          </cell>
          <cell r="AK348">
            <v>0</v>
          </cell>
          <cell r="AL348">
            <v>0</v>
          </cell>
        </row>
        <row r="349">
          <cell r="A349">
            <v>4436</v>
          </cell>
          <cell r="B349" t="str">
            <v>Todos por un Nuevo País</v>
          </cell>
          <cell r="C349" t="str">
            <v>Movilidad social</v>
          </cell>
          <cell r="D349" t="str">
            <v>Cerrar la brecha en el acceso y la calidad de la educación, para mejorar la formación de capital humano, incrementar la movilidad social y fomentar la construcción de ciudadanía.</v>
          </cell>
          <cell r="E349" t="str">
            <v>Educación</v>
          </cell>
          <cell r="F349" t="str">
            <v>MINEDUCACION</v>
          </cell>
          <cell r="G349" t="str">
            <v>Mejoramiento de la Calidad en educación primaria, básica y media</v>
          </cell>
          <cell r="H349">
            <v>4436</v>
          </cell>
          <cell r="I349" t="str">
            <v>Porcentaje de estudiantes en establecimientos focalizados por el Programa Todos a Aprender con niveles Satisfactorio y Avanzado en pruebas de Lenguaje SABER 5</v>
          </cell>
          <cell r="J349" t="str">
            <v>Resultado</v>
          </cell>
          <cell r="K349" t="str">
            <v>Sectorial</v>
          </cell>
          <cell r="L349" t="str">
            <v>SI</v>
          </cell>
          <cell r="M349" t="str">
            <v>SI</v>
          </cell>
          <cell r="N349" t="str">
            <v>NO</v>
          </cell>
          <cell r="O349" t="str">
            <v>SI</v>
          </cell>
          <cell r="P349" t="str">
            <v>Porcentaje</v>
          </cell>
          <cell r="Q349" t="str">
            <v>Anual</v>
          </cell>
          <cell r="R349" t="str">
            <v>Capacidad</v>
          </cell>
          <cell r="S349">
            <v>27.7</v>
          </cell>
          <cell r="T349">
            <v>28.5</v>
          </cell>
          <cell r="U349">
            <v>29.3</v>
          </cell>
          <cell r="V349">
            <v>30.1</v>
          </cell>
          <cell r="W349">
            <v>30.9</v>
          </cell>
          <cell r="X349">
            <v>30.9</v>
          </cell>
          <cell r="Y349">
            <v>0</v>
          </cell>
          <cell r="Z349">
            <v>0</v>
          </cell>
          <cell r="AA349">
            <v>0</v>
          </cell>
          <cell r="AB349">
            <v>0</v>
          </cell>
          <cell r="AC349">
            <v>0</v>
          </cell>
          <cell r="AD349">
            <v>0</v>
          </cell>
          <cell r="AE349" t="str">
            <v xml:space="preserve">Se evidencia una disminución de 0,6 puntos porcentuales respecto a la línea base. Se está avanzando en el análisis de las causas de este decrecimiento, así como en la formulación de acciones para potenciar el efecto del programa sobre este indicador. Los </v>
          </cell>
          <cell r="AF349">
            <v>42490.208333333299</v>
          </cell>
          <cell r="AG349">
            <v>42500.745953587997</v>
          </cell>
          <cell r="AH349" t="str">
            <v>Beatriz Helena Vallejo Reyes</v>
          </cell>
          <cell r="AI349" t="str">
            <v>bvallejo@mineducacion.gov.co</v>
          </cell>
          <cell r="AJ349">
            <v>180</v>
          </cell>
          <cell r="AK349">
            <v>0</v>
          </cell>
          <cell r="AL349">
            <v>0</v>
          </cell>
        </row>
        <row r="350">
          <cell r="A350">
            <v>4437</v>
          </cell>
          <cell r="B350" t="str">
            <v>Todos por un Nuevo País</v>
          </cell>
          <cell r="C350" t="str">
            <v>Movilidad social</v>
          </cell>
          <cell r="D350" t="str">
            <v>Cerrar la brecha en el acceso y la calidad de la educación, para mejorar la formación de capital humano, incrementar la movilidad social y fomentar la construcción de ciudadanía.</v>
          </cell>
          <cell r="E350" t="str">
            <v>Educación</v>
          </cell>
          <cell r="F350" t="str">
            <v>MINEDUCACION</v>
          </cell>
          <cell r="G350" t="str">
            <v>Mejoramiento de la Calidad en educación primaria, básica y media</v>
          </cell>
          <cell r="H350">
            <v>4437</v>
          </cell>
          <cell r="I350" t="str">
            <v>Porcentaje de estudiantes en establecimientos focalizados por el Programa Todos a Aprender en niveles Satisfactorio y Avanzado en pruebas de Matemáticas SABER 5</v>
          </cell>
          <cell r="J350" t="str">
            <v>Gestión</v>
          </cell>
          <cell r="K350" t="str">
            <v>Sectorial</v>
          </cell>
          <cell r="L350" t="str">
            <v>SI</v>
          </cell>
          <cell r="M350" t="str">
            <v>SI</v>
          </cell>
          <cell r="N350" t="str">
            <v>NO</v>
          </cell>
          <cell r="O350" t="str">
            <v>SI</v>
          </cell>
          <cell r="P350" t="str">
            <v>Porcentaje</v>
          </cell>
          <cell r="Q350" t="str">
            <v>Anual</v>
          </cell>
          <cell r="R350" t="str">
            <v>Capacidad</v>
          </cell>
          <cell r="S350">
            <v>21.7</v>
          </cell>
          <cell r="T350">
            <v>23.8</v>
          </cell>
          <cell r="U350">
            <v>25.8</v>
          </cell>
          <cell r="V350">
            <v>27.9</v>
          </cell>
          <cell r="W350">
            <v>29.9</v>
          </cell>
          <cell r="X350">
            <v>29.9</v>
          </cell>
          <cell r="Y350">
            <v>0</v>
          </cell>
          <cell r="Z350">
            <v>0</v>
          </cell>
          <cell r="AA350">
            <v>0</v>
          </cell>
          <cell r="AB350">
            <v>0</v>
          </cell>
          <cell r="AC350">
            <v>0</v>
          </cell>
          <cell r="AD350">
            <v>0</v>
          </cell>
          <cell r="AE350" t="str">
            <v>Se evidencia un incremento respecto a la línea base de 2,23 puntos porcentuales. Con respecto a la meta, se evidencia un cumplimiento superior en 0,1 puntos respecto a la meta establecida para 2015. No se reporta en la plataforma reporte cuantitativo porq</v>
          </cell>
          <cell r="AF350">
            <v>42490.208333333299</v>
          </cell>
          <cell r="AG350">
            <v>42500.744328784698</v>
          </cell>
          <cell r="AH350" t="str">
            <v>Beatriz Helena Vallejo Reyes</v>
          </cell>
          <cell r="AI350" t="str">
            <v>bvallejo@mineducacion.gov.co</v>
          </cell>
          <cell r="AJ350">
            <v>0</v>
          </cell>
          <cell r="AK350">
            <v>0</v>
          </cell>
          <cell r="AL350">
            <v>0</v>
          </cell>
        </row>
        <row r="351">
          <cell r="A351">
            <v>4438</v>
          </cell>
          <cell r="B351" t="str">
            <v>Todos por un Nuevo País</v>
          </cell>
          <cell r="C351" t="str">
            <v>Movilidad social</v>
          </cell>
          <cell r="D351" t="str">
            <v>Cerrar la brecha en el acceso y la calidad de la educación, para mejorar la formación de capital humano, incrementar la movilidad social y fomentar la construcción de ciudadanía.</v>
          </cell>
          <cell r="E351" t="str">
            <v>Educación</v>
          </cell>
          <cell r="F351" t="str">
            <v>MINEDUCACION</v>
          </cell>
          <cell r="G351" t="str">
            <v>Mejoramiento de la Calidad en educación primaria, básica y media</v>
          </cell>
          <cell r="H351">
            <v>4438</v>
          </cell>
          <cell r="I351" t="str">
            <v>Docentes por tutor en el programa Todos a Aprender</v>
          </cell>
          <cell r="J351" t="str">
            <v>Resultado</v>
          </cell>
          <cell r="K351" t="str">
            <v>Sectorial</v>
          </cell>
          <cell r="L351" t="str">
            <v>SI</v>
          </cell>
          <cell r="M351" t="str">
            <v>SI</v>
          </cell>
          <cell r="N351" t="str">
            <v>NO</v>
          </cell>
          <cell r="O351" t="str">
            <v>SI</v>
          </cell>
          <cell r="P351" t="str">
            <v>Razon</v>
          </cell>
          <cell r="Q351" t="str">
            <v>Anual</v>
          </cell>
          <cell r="R351" t="str">
            <v>Reducción</v>
          </cell>
          <cell r="S351">
            <v>27</v>
          </cell>
          <cell r="T351">
            <v>26</v>
          </cell>
          <cell r="U351">
            <v>24</v>
          </cell>
          <cell r="V351">
            <v>22</v>
          </cell>
          <cell r="W351">
            <v>20</v>
          </cell>
          <cell r="X351">
            <v>20</v>
          </cell>
          <cell r="Y351">
            <v>0</v>
          </cell>
          <cell r="Z351">
            <v>0</v>
          </cell>
          <cell r="AA351">
            <v>0</v>
          </cell>
          <cell r="AB351">
            <v>0</v>
          </cell>
          <cell r="AC351">
            <v>0</v>
          </cell>
          <cell r="AD351">
            <v>0</v>
          </cell>
          <cell r="AE351" t="str">
            <v>Con respecto al corte anterior, el número de docentes por tutor se redujo dado que se culminó el proceso de vinculación de tutores. En este momento, el programa cuenta con el 99% de los tutores aprobados, cumpliendo con la meta establecida para este indic</v>
          </cell>
          <cell r="AF351">
            <v>42460.208333333299</v>
          </cell>
          <cell r="AG351">
            <v>42472.986115821797</v>
          </cell>
          <cell r="AH351" t="str">
            <v>Beatriz Helena Vallejo Reyes</v>
          </cell>
          <cell r="AI351" t="str">
            <v>bvallejo@mineducacion.gov.co</v>
          </cell>
          <cell r="AJ351">
            <v>0</v>
          </cell>
          <cell r="AK351">
            <v>0</v>
          </cell>
          <cell r="AL351">
            <v>0</v>
          </cell>
        </row>
        <row r="352">
          <cell r="A352">
            <v>4445</v>
          </cell>
          <cell r="B352" t="str">
            <v>Todos por un Nuevo País</v>
          </cell>
          <cell r="C352" t="str">
            <v>Movilidad social</v>
          </cell>
          <cell r="D352" t="str">
            <v>Cerrar la brecha en el acceso y la calidad de la educación, para mejorar la formación de capital humano, incrementar la movilidad social y fomentar la construcción de ciudadanía.</v>
          </cell>
          <cell r="E352" t="str">
            <v>Educación</v>
          </cell>
          <cell r="F352" t="str">
            <v>MINEDUCACION</v>
          </cell>
          <cell r="G352" t="str">
            <v>Mejoramiento de la Calidad en educación primaria, básica y media</v>
          </cell>
          <cell r="H352">
            <v>4445</v>
          </cell>
          <cell r="I352" t="str">
            <v>Porcentaje de docentes que entran al magisterio que se encuentran en los quintiles superiores (4 y 5) de las pruebas SABER PRO en Razonamiento Cuantitativo</v>
          </cell>
          <cell r="J352" t="str">
            <v>Resultado</v>
          </cell>
          <cell r="K352" t="str">
            <v>Sectorial</v>
          </cell>
          <cell r="L352" t="str">
            <v>SI</v>
          </cell>
          <cell r="M352" t="str">
            <v>SI</v>
          </cell>
          <cell r="N352" t="str">
            <v>NO</v>
          </cell>
          <cell r="O352" t="str">
            <v>SI</v>
          </cell>
          <cell r="P352" t="str">
            <v>Porcentaje</v>
          </cell>
          <cell r="Q352" t="str">
            <v>Anual</v>
          </cell>
          <cell r="R352" t="str">
            <v>Capacidad</v>
          </cell>
          <cell r="S352">
            <v>37.1</v>
          </cell>
          <cell r="T352">
            <v>38.853999999999999</v>
          </cell>
          <cell r="U352">
            <v>40.622999999999998</v>
          </cell>
          <cell r="V352">
            <v>42.392000000000003</v>
          </cell>
          <cell r="W352">
            <v>45</v>
          </cell>
          <cell r="X352">
            <v>45</v>
          </cell>
          <cell r="Y352">
            <v>0</v>
          </cell>
          <cell r="Z352">
            <v>0</v>
          </cell>
          <cell r="AA352">
            <v>0</v>
          </cell>
          <cell r="AB352">
            <v>0</v>
          </cell>
          <cell r="AC352">
            <v>0</v>
          </cell>
          <cell r="AD352">
            <v>0</v>
          </cell>
          <cell r="AE352" t="str">
            <v xml:space="preserve">El Ministerio de Educación Nacional expidió la Resolución 06312 del 07.abr.2016, "Por la cual se dispone el funcionamiento del aplicativo para la provisión de vacantes definitivas de cargos docentes mediante nombramiento provisional." , cuyo objeto es la </v>
          </cell>
          <cell r="AF352">
            <v>42490.208333333299</v>
          </cell>
          <cell r="AG352">
            <v>42494.758092361102</v>
          </cell>
          <cell r="AH352" t="str">
            <v>Hector Julio Flechas</v>
          </cell>
          <cell r="AI352" t="str">
            <v>HFlechas@mineducacion.gov.co</v>
          </cell>
          <cell r="AJ352">
            <v>180</v>
          </cell>
          <cell r="AK352">
            <v>0</v>
          </cell>
          <cell r="AL352">
            <v>0</v>
          </cell>
        </row>
        <row r="353">
          <cell r="A353">
            <v>4446</v>
          </cell>
          <cell r="B353" t="str">
            <v>Todos por un Nuevo País</v>
          </cell>
          <cell r="C353" t="str">
            <v>Movilidad social</v>
          </cell>
          <cell r="D353" t="str">
            <v>Cerrar la brecha en el acceso y la calidad de la educación, para mejorar la formación de capital humano, incrementar la movilidad social y fomentar la construcción de ciudadanía.</v>
          </cell>
          <cell r="E353" t="str">
            <v>Educación</v>
          </cell>
          <cell r="F353" t="str">
            <v>MINEDUCACION</v>
          </cell>
          <cell r="G353" t="str">
            <v>Mejoramiento de la Calidad en educación primaria, básica y media</v>
          </cell>
          <cell r="H353">
            <v>4446</v>
          </cell>
          <cell r="I353" t="str">
            <v>Porcentaje de docentes que entran al magisterio que se encuentran en los quintiles superiores (4 y 5) de las pruebas SABER PRO en Lectura Crítica</v>
          </cell>
          <cell r="J353" t="str">
            <v>Resultado</v>
          </cell>
          <cell r="K353" t="str">
            <v>Sectorial</v>
          </cell>
          <cell r="L353" t="str">
            <v>SI</v>
          </cell>
          <cell r="M353" t="str">
            <v>SI</v>
          </cell>
          <cell r="N353" t="str">
            <v>NO</v>
          </cell>
          <cell r="O353" t="str">
            <v>SI</v>
          </cell>
          <cell r="P353" t="str">
            <v>Porcentaje</v>
          </cell>
          <cell r="Q353" t="str">
            <v>Anual</v>
          </cell>
          <cell r="R353" t="str">
            <v>Capacidad</v>
          </cell>
          <cell r="S353">
            <v>35.700000000000003</v>
          </cell>
          <cell r="T353">
            <v>37.384999999999998</v>
          </cell>
          <cell r="U353">
            <v>39.087000000000003</v>
          </cell>
          <cell r="V353">
            <v>40.789000000000001</v>
          </cell>
          <cell r="W353">
            <v>42</v>
          </cell>
          <cell r="X353">
            <v>42</v>
          </cell>
          <cell r="Y353">
            <v>0</v>
          </cell>
          <cell r="Z353">
            <v>0</v>
          </cell>
          <cell r="AA353">
            <v>0</v>
          </cell>
          <cell r="AB353">
            <v>0</v>
          </cell>
          <cell r="AC353">
            <v>0</v>
          </cell>
          <cell r="AD353">
            <v>0</v>
          </cell>
          <cell r="AE353" t="str">
            <v xml:space="preserve">El Ministerio de Educación Nacional expidió la Resolución 06312 del 07.abr.2016, "Por la cual se dispone el funcionamiento del aplicativo para la provisión de vacantes definitivas de cargos docentes mediante nombramiento provisional." , cuyo objeto es la </v>
          </cell>
          <cell r="AF353">
            <v>42490.208333333299</v>
          </cell>
          <cell r="AG353">
            <v>42494.757832638898</v>
          </cell>
          <cell r="AH353" t="str">
            <v>Hector Julio Flechas</v>
          </cell>
          <cell r="AI353" t="str">
            <v>HFlechas@mineducacion.gov.co</v>
          </cell>
          <cell r="AJ353">
            <v>180</v>
          </cell>
          <cell r="AK353">
            <v>0</v>
          </cell>
          <cell r="AL353">
            <v>0</v>
          </cell>
        </row>
        <row r="354">
          <cell r="A354">
            <v>5163</v>
          </cell>
          <cell r="B354" t="str">
            <v>Todos por un Nuevo País</v>
          </cell>
          <cell r="C354" t="str">
            <v>Movilidad social</v>
          </cell>
          <cell r="D354" t="str">
            <v>Cerrar la brecha en el acceso y la calidad de la educación, para mejorar la formación de capital humano, incrementar la movilidad social y fomentar la construcción de ciudadanía.</v>
          </cell>
          <cell r="E354" t="str">
            <v>Educación</v>
          </cell>
          <cell r="F354" t="str">
            <v>MINEDUCACION</v>
          </cell>
          <cell r="G354" t="str">
            <v>Mejoramiento de la Calidad en educación primaria, básica y media</v>
          </cell>
          <cell r="H354">
            <v>5163</v>
          </cell>
          <cell r="I354" t="str">
            <v>Número de estudiantes en el sector oficial con jornada única</v>
          </cell>
          <cell r="J354" t="str">
            <v>Producto</v>
          </cell>
          <cell r="K354" t="str">
            <v>Sectorial</v>
          </cell>
          <cell r="L354" t="str">
            <v>NO</v>
          </cell>
          <cell r="M354" t="str">
            <v>SI</v>
          </cell>
          <cell r="N354" t="str">
            <v>NO</v>
          </cell>
          <cell r="O354" t="str">
            <v>SI</v>
          </cell>
          <cell r="P354" t="str">
            <v>Estudiantes</v>
          </cell>
          <cell r="Q354" t="str">
            <v>Trimestral</v>
          </cell>
          <cell r="R354" t="str">
            <v>Capacidad</v>
          </cell>
          <cell r="S354">
            <v>0</v>
          </cell>
          <cell r="T354">
            <v>305516.08</v>
          </cell>
          <cell r="U354">
            <v>687411.18</v>
          </cell>
          <cell r="V354">
            <v>1527580.4</v>
          </cell>
          <cell r="W354">
            <v>2300000</v>
          </cell>
          <cell r="X354">
            <v>2300000</v>
          </cell>
          <cell r="Y354">
            <v>0</v>
          </cell>
          <cell r="Z354">
            <v>0</v>
          </cell>
          <cell r="AA354">
            <v>0</v>
          </cell>
          <cell r="AB354">
            <v>0</v>
          </cell>
          <cell r="AC354">
            <v>42460.208333333299</v>
          </cell>
          <cell r="AD354">
            <v>42500.486558912002</v>
          </cell>
          <cell r="AE354" t="str">
            <v>Se realizó el lanzamiento de la segunda convocatoria para la implementación de la Jornada Única donde se invitó a los alcaldes, gobernadores y rectores de los establecimientos educativos a participar de manera activa, presentando propuestas para implement</v>
          </cell>
          <cell r="AF354">
            <v>42460.208333333299</v>
          </cell>
          <cell r="AG354">
            <v>42500.4865587616</v>
          </cell>
          <cell r="AH354" t="str">
            <v>Beatriz Helena Vallejo Reyes</v>
          </cell>
          <cell r="AI354" t="str">
            <v>bvallejo@mineducacion.gov.co</v>
          </cell>
          <cell r="AJ354">
            <v>180</v>
          </cell>
          <cell r="AK354">
            <v>42551.208333333299</v>
          </cell>
          <cell r="AL354">
            <v>-223</v>
          </cell>
        </row>
        <row r="355">
          <cell r="A355">
            <v>4452</v>
          </cell>
          <cell r="B355" t="str">
            <v>Todos por un Nuevo País</v>
          </cell>
          <cell r="C355" t="str">
            <v>Movilidad social</v>
          </cell>
          <cell r="D355" t="str">
            <v>Cerrar la brecha en el acceso y la calidad de la educación, para mejorar la formación de capital humano, incrementar la movilidad social y fomentar la construcción de ciudadanía.</v>
          </cell>
          <cell r="E355" t="str">
            <v>Educación</v>
          </cell>
          <cell r="F355" t="str">
            <v>MINEDUCACION</v>
          </cell>
          <cell r="G355" t="str">
            <v>Mejoramiento de la Calidad en educación primaria, básica y media</v>
          </cell>
          <cell r="H355">
            <v>4452</v>
          </cell>
          <cell r="I355" t="str">
            <v>Porcentaje de docentes oficiales de educación preescolar, básica y media con formación de postgrado</v>
          </cell>
          <cell r="J355" t="str">
            <v>Producto</v>
          </cell>
          <cell r="K355" t="str">
            <v>Sectorial</v>
          </cell>
          <cell r="L355" t="str">
            <v>SI</v>
          </cell>
          <cell r="M355" t="str">
            <v>SI</v>
          </cell>
          <cell r="N355" t="str">
            <v>NO</v>
          </cell>
          <cell r="O355" t="str">
            <v>SI</v>
          </cell>
          <cell r="P355" t="str">
            <v>Porcentaje</v>
          </cell>
          <cell r="Q355" t="str">
            <v>Anual</v>
          </cell>
          <cell r="R355" t="str">
            <v>Capacidad</v>
          </cell>
          <cell r="S355">
            <v>316</v>
          </cell>
          <cell r="T355">
            <v>32</v>
          </cell>
          <cell r="U355">
            <v>33</v>
          </cell>
          <cell r="V355">
            <v>36.6</v>
          </cell>
          <cell r="W355">
            <v>38</v>
          </cell>
          <cell r="X355">
            <v>38</v>
          </cell>
          <cell r="Y355">
            <v>0</v>
          </cell>
          <cell r="Z355">
            <v>0</v>
          </cell>
          <cell r="AA355">
            <v>0</v>
          </cell>
          <cell r="AB355">
            <v>0</v>
          </cell>
          <cell r="AC355">
            <v>0</v>
          </cell>
          <cell r="AD355">
            <v>0</v>
          </cell>
          <cell r="AE355" t="str">
            <v>El Ministerio de Educación, en desarrollo del Programa Becas para Excelencia, a través de la Convocatoria 2016-II, registró 8660 docentes candidatos para acceder a formación de postgrado.</v>
          </cell>
          <cell r="AF355">
            <v>42490.208333333299</v>
          </cell>
          <cell r="AG355">
            <v>42496.488977048597</v>
          </cell>
          <cell r="AH355" t="str">
            <v>Beatriz Helena Vallejo Reyes</v>
          </cell>
          <cell r="AI355" t="str">
            <v>bvallejo@mineducacion.gov.co</v>
          </cell>
          <cell r="AJ355">
            <v>180</v>
          </cell>
          <cell r="AK355">
            <v>0</v>
          </cell>
          <cell r="AL355">
            <v>0</v>
          </cell>
        </row>
        <row r="356">
          <cell r="A356">
            <v>4467</v>
          </cell>
          <cell r="B356" t="str">
            <v>Todos por un Nuevo País</v>
          </cell>
          <cell r="C356" t="str">
            <v>Movilidad social</v>
          </cell>
          <cell r="D356" t="str">
            <v>Cerrar la brecha en el acceso y la calidad de la educación, para mejorar la formación de capital humano, incrementar la movilidad social y fomentar la construcción de ciudadanía.</v>
          </cell>
          <cell r="E356" t="str">
            <v>Educación</v>
          </cell>
          <cell r="F356" t="str">
            <v>MINEDUCACION</v>
          </cell>
          <cell r="G356" t="str">
            <v>Mejoramiento de la Calidad en educación primaria, básica y media</v>
          </cell>
          <cell r="H356">
            <v>4467</v>
          </cell>
          <cell r="I356" t="str">
            <v>Docentes de inglés del sector oficial evaluados con nivel B2 o superior de acuerdo a los niveles del Marco Común Europeo de Referencia</v>
          </cell>
          <cell r="J356" t="str">
            <v>Gestión</v>
          </cell>
          <cell r="K356" t="str">
            <v>Sectorial</v>
          </cell>
          <cell r="L356" t="str">
            <v>SI</v>
          </cell>
          <cell r="M356" t="str">
            <v>SI</v>
          </cell>
          <cell r="N356" t="str">
            <v>NO</v>
          </cell>
          <cell r="O356" t="str">
            <v>SI</v>
          </cell>
          <cell r="P356" t="str">
            <v>Porcentaje</v>
          </cell>
          <cell r="Q356" t="str">
            <v>Anual</v>
          </cell>
          <cell r="R356" t="str">
            <v>Capacidad</v>
          </cell>
          <cell r="S356">
            <v>0</v>
          </cell>
          <cell r="T356">
            <v>5</v>
          </cell>
          <cell r="U356">
            <v>9</v>
          </cell>
          <cell r="V356">
            <v>15</v>
          </cell>
          <cell r="W356">
            <v>22</v>
          </cell>
          <cell r="X356">
            <v>22</v>
          </cell>
          <cell r="Y356">
            <v>0</v>
          </cell>
          <cell r="Z356">
            <v>0</v>
          </cell>
          <cell r="AA356">
            <v>0</v>
          </cell>
          <cell r="AB356">
            <v>0</v>
          </cell>
          <cell r="AC356">
            <v>0</v>
          </cell>
          <cell r="AD356">
            <v>0</v>
          </cell>
          <cell r="AE356" t="str">
            <v>Durante el mes de Abril, se crearon 1.289 Licencias para las Pruebas APTIS 1.289 para docentes de inglés del sector oficial. Se programaron 537 pruebas en total, presentadas durante las tres primeras semanas del mes. Se presentó el 73% y el 27% se registr</v>
          </cell>
          <cell r="AF356">
            <v>42490.208333333299</v>
          </cell>
          <cell r="AG356">
            <v>42494.448359641203</v>
          </cell>
          <cell r="AH356" t="str">
            <v>Beatriz Helena Vallejo Reyes</v>
          </cell>
          <cell r="AI356" t="str">
            <v>bvallejo@mineducacion.gov.co</v>
          </cell>
          <cell r="AJ356">
            <v>90</v>
          </cell>
          <cell r="AK356">
            <v>0</v>
          </cell>
          <cell r="AL356">
            <v>0</v>
          </cell>
        </row>
        <row r="357">
          <cell r="A357">
            <v>4468</v>
          </cell>
          <cell r="B357" t="str">
            <v>Todos por un Nuevo País</v>
          </cell>
          <cell r="C357" t="str">
            <v>Movilidad social</v>
          </cell>
          <cell r="D357" t="str">
            <v>Cerrar la brecha en el acceso y la calidad de la educación, para mejorar la formación de capital humano, incrementar la movilidad social y fomentar la construcción de ciudadanía.</v>
          </cell>
          <cell r="E357" t="str">
            <v>Educación</v>
          </cell>
          <cell r="F357" t="str">
            <v>MINEDUCACION</v>
          </cell>
          <cell r="G357" t="str">
            <v>Mejoramiento de la Calidad en educación primaria, básica y media</v>
          </cell>
          <cell r="H357">
            <v>4468</v>
          </cell>
          <cell r="I357" t="str">
            <v>Docentes formados en inglés</v>
          </cell>
          <cell r="J357" t="str">
            <v>Producto</v>
          </cell>
          <cell r="K357" t="str">
            <v>Sectorial</v>
          </cell>
          <cell r="L357" t="str">
            <v>SI</v>
          </cell>
          <cell r="M357" t="str">
            <v>SI</v>
          </cell>
          <cell r="N357" t="str">
            <v>NO</v>
          </cell>
          <cell r="O357" t="str">
            <v>SI</v>
          </cell>
          <cell r="P357" t="str">
            <v>Docentes</v>
          </cell>
          <cell r="Q357" t="str">
            <v>Anual</v>
          </cell>
          <cell r="R357" t="str">
            <v>Acumulado</v>
          </cell>
          <cell r="S357">
            <v>4293</v>
          </cell>
          <cell r="T357">
            <v>1000</v>
          </cell>
          <cell r="U357">
            <v>2335</v>
          </cell>
          <cell r="V357">
            <v>2367</v>
          </cell>
          <cell r="W357">
            <v>2298</v>
          </cell>
          <cell r="X357">
            <v>8000</v>
          </cell>
          <cell r="Y357">
            <v>0</v>
          </cell>
          <cell r="Z357">
            <v>0</v>
          </cell>
          <cell r="AA357">
            <v>0</v>
          </cell>
          <cell r="AB357">
            <v>0</v>
          </cell>
          <cell r="AC357">
            <v>0</v>
          </cell>
          <cell r="AD357">
            <v>0</v>
          </cell>
          <cell r="AE357" t="str">
            <v>En el mes de abril se realizaron 10 talleres de encuentros regionales del programa Formadores Nativos Extranjeros a los cuales asistieron 924 personas (501 Nativos y 410 Docentes de inglés) pertenecientes a las 42 Secretarías de Educación focalizadas. Est</v>
          </cell>
          <cell r="AF357">
            <v>42490.208333333299</v>
          </cell>
          <cell r="AG357">
            <v>42494.441545983798</v>
          </cell>
          <cell r="AH357" t="str">
            <v>Beatriz Helena Vallejo Reyes</v>
          </cell>
          <cell r="AI357" t="str">
            <v>bvallejo@mineducacion.gov.co</v>
          </cell>
          <cell r="AJ357">
            <v>0</v>
          </cell>
          <cell r="AK357">
            <v>0</v>
          </cell>
          <cell r="AL357">
            <v>0</v>
          </cell>
        </row>
        <row r="358">
          <cell r="A358">
            <v>5158</v>
          </cell>
          <cell r="B358" t="str">
            <v>Todos por un Nuevo País</v>
          </cell>
          <cell r="C358" t="str">
            <v>Movilidad social</v>
          </cell>
          <cell r="D358" t="str">
            <v>Cerrar la brecha en el acceso y la calidad de la educación, para mejorar la formación de capital humano, incrementar la movilidad social y fomentar la construcción de ciudadanía.</v>
          </cell>
          <cell r="E358" t="str">
            <v>Educación</v>
          </cell>
          <cell r="F358" t="str">
            <v>MINEDUCACION</v>
          </cell>
          <cell r="G358" t="str">
            <v>Mejoramiento de la Calidad en educación primaria, básica y media</v>
          </cell>
          <cell r="H358">
            <v>5158</v>
          </cell>
          <cell r="I358" t="str">
            <v>Tutores vinculados al Programa Todos a Aprender 2.0</v>
          </cell>
          <cell r="J358" t="str">
            <v>Producto</v>
          </cell>
          <cell r="K358" t="str">
            <v>Sectorial</v>
          </cell>
          <cell r="L358" t="str">
            <v>NO</v>
          </cell>
          <cell r="M358" t="str">
            <v>NO</v>
          </cell>
          <cell r="N358" t="str">
            <v>NO</v>
          </cell>
          <cell r="O358" t="str">
            <v>SI</v>
          </cell>
          <cell r="P358" t="str">
            <v>Tutores</v>
          </cell>
          <cell r="Q358" t="str">
            <v>Bimestral</v>
          </cell>
          <cell r="R358" t="str">
            <v>Capacidad</v>
          </cell>
          <cell r="S358">
            <v>2889</v>
          </cell>
          <cell r="T358">
            <v>3400</v>
          </cell>
          <cell r="U358">
            <v>3700</v>
          </cell>
          <cell r="V358">
            <v>4000</v>
          </cell>
          <cell r="W358">
            <v>4350</v>
          </cell>
          <cell r="X358">
            <v>4350</v>
          </cell>
          <cell r="Y358">
            <v>3972</v>
          </cell>
          <cell r="Z358">
            <v>100</v>
          </cell>
          <cell r="AA358">
            <v>3972</v>
          </cell>
          <cell r="AB358">
            <v>74.126999999999995</v>
          </cell>
          <cell r="AC358">
            <v>42429.208333333299</v>
          </cell>
          <cell r="AD358">
            <v>42500.485415972202</v>
          </cell>
          <cell r="AE358" t="str">
            <v>El programa culminó el proceso de vinculación de tutores. Las vinculaciones futuras serán marginales y en ningún caso superaran un techo de 4.000. Las vinculaciones marginales están atadas al proceso de rotación normal del programa.</v>
          </cell>
          <cell r="AF358">
            <v>42490.208333333299</v>
          </cell>
          <cell r="AG358">
            <v>42494.417075463003</v>
          </cell>
          <cell r="AH358" t="str">
            <v>Beatriz Helena Vallejo Reyes</v>
          </cell>
          <cell r="AI358" t="str">
            <v>bvallejo@mineducacion.gov.co</v>
          </cell>
          <cell r="AJ358">
            <v>0</v>
          </cell>
          <cell r="AK358">
            <v>42489.208333333299</v>
          </cell>
          <cell r="AL358">
            <v>18</v>
          </cell>
        </row>
        <row r="359">
          <cell r="A359">
            <v>5160</v>
          </cell>
          <cell r="B359" t="str">
            <v>Todos por un Nuevo País</v>
          </cell>
          <cell r="C359" t="str">
            <v>Movilidad social</v>
          </cell>
          <cell r="D359" t="str">
            <v>Cerrar la brecha en el acceso y la calidad de la educación, para mejorar la formación de capital humano, incrementar la movilidad social y fomentar la construcción de ciudadanía.</v>
          </cell>
          <cell r="E359" t="str">
            <v>Educación</v>
          </cell>
          <cell r="F359" t="str">
            <v>MINEDUCACION</v>
          </cell>
          <cell r="G359" t="str">
            <v>Mejoramiento de la Calidad en educación primaria, básica y media</v>
          </cell>
          <cell r="H359">
            <v>5160</v>
          </cell>
          <cell r="I359" t="str">
            <v>Índice sintético de calidad educativa Primaria</v>
          </cell>
          <cell r="J359" t="str">
            <v>Resultado</v>
          </cell>
          <cell r="K359" t="str">
            <v>Sectorial</v>
          </cell>
          <cell r="L359" t="str">
            <v>NO</v>
          </cell>
          <cell r="M359" t="str">
            <v>NO</v>
          </cell>
          <cell r="N359" t="str">
            <v>NO</v>
          </cell>
          <cell r="O359" t="str">
            <v>SI</v>
          </cell>
          <cell r="P359" t="str">
            <v>Índice</v>
          </cell>
          <cell r="Q359" t="str">
            <v>Anual</v>
          </cell>
          <cell r="R359" t="str">
            <v>Capacidad</v>
          </cell>
          <cell r="S359">
            <v>5.07</v>
          </cell>
          <cell r="T359">
            <v>5.0709999999999997</v>
          </cell>
          <cell r="U359">
            <v>5.2450000000000001</v>
          </cell>
          <cell r="V359">
            <v>5.4009999999999998</v>
          </cell>
          <cell r="W359">
            <v>5.609</v>
          </cell>
          <cell r="X359">
            <v>5.609</v>
          </cell>
          <cell r="Y359">
            <v>0</v>
          </cell>
          <cell r="Z359">
            <v>0</v>
          </cell>
          <cell r="AA359">
            <v>0</v>
          </cell>
          <cell r="AB359">
            <v>0</v>
          </cell>
          <cell r="AC359">
            <v>0</v>
          </cell>
          <cell r="AD359">
            <v>0</v>
          </cell>
          <cell r="AE359" t="str">
            <v>El resultado del ISCE Primaria correspondiente a las pruebas presentadas durante 2016 que aún no se encuentran disponibles, estas se publican en 2017. Los resultados cuantitativos de 2015 ya fueron registrados a diciembre de ese año con un total de 5,42 s</v>
          </cell>
          <cell r="AF359">
            <v>42490.208333333299</v>
          </cell>
          <cell r="AG359">
            <v>42500.744860300903</v>
          </cell>
          <cell r="AH359" t="str">
            <v>Beatriz Helena Vallejo Reyes</v>
          </cell>
          <cell r="AI359" t="str">
            <v>bvallejo@mineducacion.gov.co</v>
          </cell>
          <cell r="AJ359">
            <v>0</v>
          </cell>
          <cell r="AK359">
            <v>0</v>
          </cell>
          <cell r="AL359">
            <v>0</v>
          </cell>
        </row>
        <row r="360">
          <cell r="A360">
            <v>5162</v>
          </cell>
          <cell r="B360" t="str">
            <v>Todos por un Nuevo País</v>
          </cell>
          <cell r="C360" t="str">
            <v>Movilidad social</v>
          </cell>
          <cell r="D360" t="str">
            <v>Cerrar la brecha en el acceso y la calidad de la educación, para mejorar la formación de capital humano, incrementar la movilidad social y fomentar la construcción de ciudadanía.</v>
          </cell>
          <cell r="E360" t="str">
            <v>Educación</v>
          </cell>
          <cell r="F360" t="str">
            <v>MINEDUCACION</v>
          </cell>
          <cell r="G360" t="str">
            <v>Mejoramiento de la Calidad en educación primaria, básica y media</v>
          </cell>
          <cell r="H360">
            <v>5162</v>
          </cell>
          <cell r="I360" t="str">
            <v>Número de colegios oficiales en las categorias A+, A y B en las pruebas SABER 11</v>
          </cell>
          <cell r="J360" t="str">
            <v>Resultado</v>
          </cell>
          <cell r="K360" t="str">
            <v>Sectorial</v>
          </cell>
          <cell r="L360" t="str">
            <v>NO</v>
          </cell>
          <cell r="M360" t="str">
            <v>SI</v>
          </cell>
          <cell r="N360" t="str">
            <v>NO</v>
          </cell>
          <cell r="O360" t="str">
            <v>SI</v>
          </cell>
          <cell r="P360" t="str">
            <v>Colegios oficiales</v>
          </cell>
          <cell r="Q360" t="str">
            <v>Anual</v>
          </cell>
          <cell r="R360" t="str">
            <v>Capacidad</v>
          </cell>
          <cell r="S360">
            <v>2012</v>
          </cell>
          <cell r="T360">
            <v>2109</v>
          </cell>
          <cell r="U360">
            <v>2230</v>
          </cell>
          <cell r="V360">
            <v>2545</v>
          </cell>
          <cell r="W360">
            <v>2720</v>
          </cell>
          <cell r="X360">
            <v>2720</v>
          </cell>
          <cell r="Y360">
            <v>0</v>
          </cell>
          <cell r="Z360">
            <v>0</v>
          </cell>
          <cell r="AA360">
            <v>0</v>
          </cell>
          <cell r="AB360">
            <v>0</v>
          </cell>
          <cell r="AC360">
            <v>0</v>
          </cell>
          <cell r="AD360">
            <v>0</v>
          </cell>
          <cell r="AE360" t="str">
            <v xml:space="preserve">El 13 de marzo se realizó la aplicación de Calendario B, la cual refiere al 20% de la población que se evaluará en el 2016. Se contará con estos resultados aproximadamente al inicio de mayo. </v>
          </cell>
          <cell r="AF360">
            <v>42460.208333333299</v>
          </cell>
          <cell r="AG360">
            <v>42494.395392013903</v>
          </cell>
          <cell r="AH360" t="str">
            <v>Beatriz Helena Vallejo Reyes</v>
          </cell>
          <cell r="AI360" t="str">
            <v>bvallejo@mineducacion.gov.co</v>
          </cell>
          <cell r="AJ360">
            <v>180</v>
          </cell>
          <cell r="AK360">
            <v>0</v>
          </cell>
          <cell r="AL360">
            <v>0</v>
          </cell>
        </row>
        <row r="361">
          <cell r="A361">
            <v>4448</v>
          </cell>
          <cell r="B361" t="str">
            <v>Todos por un Nuevo País</v>
          </cell>
          <cell r="C361" t="str">
            <v>Movilidad social</v>
          </cell>
          <cell r="D361" t="str">
            <v>Cerrar la brecha en el acceso y la calidad de la educación, para mejorar la formación de capital humano, incrementar la movilidad social y fomentar la construcción de ciudadanía.</v>
          </cell>
          <cell r="E361" t="str">
            <v>Educación</v>
          </cell>
          <cell r="F361" t="str">
            <v>MINEDUCACION</v>
          </cell>
          <cell r="G361" t="str">
            <v>Mejoramiento de la Calidad en educación superior</v>
          </cell>
          <cell r="H361">
            <v>4448</v>
          </cell>
          <cell r="I361" t="str">
            <v>Porcentaje de programas de licenciatura con acreditación de alta calidad</v>
          </cell>
          <cell r="J361" t="str">
            <v>Gestión</v>
          </cell>
          <cell r="K361" t="str">
            <v>Sectorial</v>
          </cell>
          <cell r="L361" t="str">
            <v>SI</v>
          </cell>
          <cell r="M361" t="str">
            <v>NO</v>
          </cell>
          <cell r="N361" t="str">
            <v>NO</v>
          </cell>
          <cell r="O361" t="str">
            <v>SI</v>
          </cell>
          <cell r="P361" t="str">
            <v>Porcentaje</v>
          </cell>
          <cell r="Q361" t="str">
            <v>Trimestral</v>
          </cell>
          <cell r="R361" t="str">
            <v>Capacidad</v>
          </cell>
          <cell r="S361">
            <v>16.5</v>
          </cell>
          <cell r="T361">
            <v>25</v>
          </cell>
          <cell r="U361">
            <v>40</v>
          </cell>
          <cell r="V361">
            <v>60</v>
          </cell>
          <cell r="W361">
            <v>90</v>
          </cell>
          <cell r="X361">
            <v>90</v>
          </cell>
          <cell r="Y361">
            <v>17</v>
          </cell>
          <cell r="Z361">
            <v>2.1280000000000001</v>
          </cell>
          <cell r="AA361">
            <v>17</v>
          </cell>
          <cell r="AB361">
            <v>0.68</v>
          </cell>
          <cell r="AC361">
            <v>42460.208333333299</v>
          </cell>
          <cell r="AD361">
            <v>42500.676852083299</v>
          </cell>
          <cell r="AE361" t="str">
            <v>A la fecha de corte se tienen 88 programas acreditados sobre 494 de oferta total, lo que da un porcentaje de 17,8%. Adicionalmente hay 8 programas con concepto de acreditación (evaluados entre enero y abril) pendientes de resolución. El 9 de mayo vence la</v>
          </cell>
          <cell r="AF361">
            <v>42490.208333333299</v>
          </cell>
          <cell r="AG361">
            <v>42500.690728668997</v>
          </cell>
          <cell r="AH361" t="str">
            <v>Javier Andrés Rubio Saenz</v>
          </cell>
          <cell r="AI361" t="str">
            <v>jrubio@mineducacion.gov.co</v>
          </cell>
          <cell r="AJ361">
            <v>180</v>
          </cell>
          <cell r="AK361">
            <v>42551.208333333299</v>
          </cell>
          <cell r="AL361">
            <v>-223</v>
          </cell>
        </row>
        <row r="362">
          <cell r="A362">
            <v>4449</v>
          </cell>
          <cell r="B362" t="str">
            <v>Todos por un Nuevo País</v>
          </cell>
          <cell r="C362" t="str">
            <v>Movilidad social</v>
          </cell>
          <cell r="D362" t="str">
            <v>Cerrar la brecha en el acceso y la calidad de la educación, para mejorar la formación de capital humano, incrementar la movilidad social y fomentar la construcción de ciudadanía.</v>
          </cell>
          <cell r="E362" t="str">
            <v>Educación</v>
          </cell>
          <cell r="F362" t="str">
            <v>MINEDUCACION</v>
          </cell>
          <cell r="G362" t="str">
            <v>Mejoramiento de la Calidad en educación superior</v>
          </cell>
          <cell r="H362">
            <v>4449</v>
          </cell>
          <cell r="I362" t="str">
            <v>Porcentaje de estudiantes de licenciatura en nivel de desempeño alto (nivel 3) en pruebas de razonamiento cuantitativo de SABER PRO</v>
          </cell>
          <cell r="J362" t="str">
            <v>Resultado</v>
          </cell>
          <cell r="K362" t="str">
            <v>Sectorial</v>
          </cell>
          <cell r="L362" t="str">
            <v>SI</v>
          </cell>
          <cell r="M362" t="str">
            <v>SI</v>
          </cell>
          <cell r="N362" t="str">
            <v>NO</v>
          </cell>
          <cell r="O362" t="str">
            <v>SI</v>
          </cell>
          <cell r="P362" t="str">
            <v>Porcentaje</v>
          </cell>
          <cell r="Q362" t="str">
            <v>Anual</v>
          </cell>
          <cell r="R362" t="str">
            <v>Capacidad</v>
          </cell>
          <cell r="S362">
            <v>3.4</v>
          </cell>
          <cell r="T362">
            <v>4</v>
          </cell>
          <cell r="U362">
            <v>6</v>
          </cell>
          <cell r="V362">
            <v>9</v>
          </cell>
          <cell r="W362">
            <v>13.2</v>
          </cell>
          <cell r="X362">
            <v>13.2</v>
          </cell>
          <cell r="Y362">
            <v>0</v>
          </cell>
          <cell r="Z362">
            <v>0</v>
          </cell>
          <cell r="AA362">
            <v>0</v>
          </cell>
          <cell r="AB362">
            <v>0</v>
          </cell>
          <cell r="AC362">
            <v>0</v>
          </cell>
          <cell r="AD362">
            <v>0</v>
          </cell>
          <cell r="AE362">
            <v>0</v>
          </cell>
          <cell r="AF362">
            <v>0</v>
          </cell>
          <cell r="AG362">
            <v>0</v>
          </cell>
          <cell r="AH362" t="str">
            <v>Javier Andrés Rubio Saenz</v>
          </cell>
          <cell r="AI362" t="str">
            <v>jrubio@mineducacion.gov.co</v>
          </cell>
          <cell r="AJ362">
            <v>180</v>
          </cell>
          <cell r="AK362">
            <v>0</v>
          </cell>
          <cell r="AL362">
            <v>0</v>
          </cell>
        </row>
        <row r="363">
          <cell r="A363">
            <v>4450</v>
          </cell>
          <cell r="B363" t="str">
            <v>Todos por un Nuevo País</v>
          </cell>
          <cell r="C363" t="str">
            <v>Movilidad social</v>
          </cell>
          <cell r="D363" t="str">
            <v>Cerrar la brecha en el acceso y la calidad de la educación, para mejorar la formación de capital humano, incrementar la movilidad social y fomentar la construcción de ciudadanía.</v>
          </cell>
          <cell r="E363" t="str">
            <v>Educación</v>
          </cell>
          <cell r="F363" t="str">
            <v>MINEDUCACION</v>
          </cell>
          <cell r="G363" t="str">
            <v>Mejoramiento de la Calidad en educación superior</v>
          </cell>
          <cell r="H363">
            <v>4450</v>
          </cell>
          <cell r="I363" t="str">
            <v>Porcentaje de estudiantes de licenciatura en nivel de desempeño alto (nivel 3) en pruebas de lectura crítica de SABER PRO</v>
          </cell>
          <cell r="J363" t="str">
            <v>Resultado</v>
          </cell>
          <cell r="K363" t="str">
            <v>Sectorial</v>
          </cell>
          <cell r="L363" t="str">
            <v>SI</v>
          </cell>
          <cell r="M363" t="str">
            <v>SI</v>
          </cell>
          <cell r="N363" t="str">
            <v>NO</v>
          </cell>
          <cell r="O363" t="str">
            <v>SI</v>
          </cell>
          <cell r="P363" t="str">
            <v>Porcentaje</v>
          </cell>
          <cell r="Q363" t="str">
            <v>Anual</v>
          </cell>
          <cell r="R363" t="str">
            <v>Capacidad</v>
          </cell>
          <cell r="S363">
            <v>9.3000000000000007</v>
          </cell>
          <cell r="T363">
            <v>10.5</v>
          </cell>
          <cell r="U363">
            <v>12</v>
          </cell>
          <cell r="V363">
            <v>13</v>
          </cell>
          <cell r="W363">
            <v>14.7</v>
          </cell>
          <cell r="X363">
            <v>14.7</v>
          </cell>
          <cell r="Y363">
            <v>0</v>
          </cell>
          <cell r="Z363">
            <v>0</v>
          </cell>
          <cell r="AA363">
            <v>0</v>
          </cell>
          <cell r="AB363">
            <v>0</v>
          </cell>
          <cell r="AC363">
            <v>0</v>
          </cell>
          <cell r="AD363">
            <v>0</v>
          </cell>
          <cell r="AE363">
            <v>0</v>
          </cell>
          <cell r="AF363">
            <v>0</v>
          </cell>
          <cell r="AG363">
            <v>0</v>
          </cell>
          <cell r="AH363" t="str">
            <v>Javier Andrés Rubio Saenz</v>
          </cell>
          <cell r="AI363" t="str">
            <v>jrubio@mineducacion.gov.co</v>
          </cell>
          <cell r="AJ363">
            <v>180</v>
          </cell>
          <cell r="AK363">
            <v>0</v>
          </cell>
          <cell r="AL363">
            <v>0</v>
          </cell>
        </row>
        <row r="364">
          <cell r="A364">
            <v>4451</v>
          </cell>
          <cell r="B364" t="str">
            <v>Todos por un Nuevo País</v>
          </cell>
          <cell r="C364" t="str">
            <v>Movilidad social</v>
          </cell>
          <cell r="D364" t="str">
            <v>Cerrar la brecha en el acceso y la calidad de la educación, para mejorar la formación de capital humano, incrementar la movilidad social y fomentar la construcción de ciudadanía.</v>
          </cell>
          <cell r="E364" t="str">
            <v>Educación</v>
          </cell>
          <cell r="F364" t="str">
            <v>MINEDUCACION</v>
          </cell>
          <cell r="G364" t="str">
            <v>Mejoramiento de la Calidad en educación superior</v>
          </cell>
          <cell r="H364">
            <v>4451</v>
          </cell>
          <cell r="I364" t="str">
            <v>Porcentaje de personas que ingresan a programas de licenciatura que están entre los puestos del 1 a 400 de la prueba SABER 11</v>
          </cell>
          <cell r="J364" t="str">
            <v>Resultado</v>
          </cell>
          <cell r="K364" t="str">
            <v>Sectorial</v>
          </cell>
          <cell r="L364" t="str">
            <v>SI</v>
          </cell>
          <cell r="M364" t="str">
            <v>SI</v>
          </cell>
          <cell r="N364" t="str">
            <v>NO</v>
          </cell>
          <cell r="O364" t="str">
            <v>SI</v>
          </cell>
          <cell r="P364" t="str">
            <v>Porcentaje</v>
          </cell>
          <cell r="Q364" t="str">
            <v>Anual</v>
          </cell>
          <cell r="R364" t="str">
            <v>Capacidad</v>
          </cell>
          <cell r="S364">
            <v>53.1</v>
          </cell>
          <cell r="T364">
            <v>58.6</v>
          </cell>
          <cell r="U364">
            <v>64.099999999999994</v>
          </cell>
          <cell r="V364">
            <v>69.599999999999994</v>
          </cell>
          <cell r="W364">
            <v>75</v>
          </cell>
          <cell r="X364">
            <v>75</v>
          </cell>
          <cell r="Y364">
            <v>0</v>
          </cell>
          <cell r="Z364">
            <v>0</v>
          </cell>
          <cell r="AA364">
            <v>0</v>
          </cell>
          <cell r="AB364">
            <v>0</v>
          </cell>
          <cell r="AC364">
            <v>0</v>
          </cell>
          <cell r="AD364">
            <v>0</v>
          </cell>
          <cell r="AE364" t="str">
            <v>La base definitiva de personas que ingresan a programas de licenciatura del año 2015 estuvo lista el 31 de marzo y en este momento se está realizando el cruce de ésta con los resultados de SABER 11 (el cruce lo realiza Tecnología). El equipo de Planeación</v>
          </cell>
          <cell r="AF364">
            <v>42460.208333333299</v>
          </cell>
          <cell r="AG364">
            <v>42472.620845104197</v>
          </cell>
          <cell r="AH364" t="str">
            <v>Beatriz Helena Vallejo Reyes</v>
          </cell>
          <cell r="AI364" t="str">
            <v>bvallejo@mineducacion.gov.co</v>
          </cell>
          <cell r="AJ364">
            <v>180</v>
          </cell>
          <cell r="AK364">
            <v>0</v>
          </cell>
          <cell r="AL364">
            <v>0</v>
          </cell>
        </row>
        <row r="365">
          <cell r="A365">
            <v>4460</v>
          </cell>
          <cell r="B365" t="str">
            <v>Todos por un Nuevo País</v>
          </cell>
          <cell r="C365" t="str">
            <v>Movilidad social</v>
          </cell>
          <cell r="D365" t="str">
            <v>Cerrar la brecha en el acceso y la calidad de la educación, para mejorar la formación de capital humano, incrementar la movilidad social y fomentar la construcción de ciudadanía.</v>
          </cell>
          <cell r="E365" t="str">
            <v>Educación</v>
          </cell>
          <cell r="F365" t="str">
            <v>MINEDUCACION</v>
          </cell>
          <cell r="G365" t="str">
            <v>Mejoramiento de la Calidad en educación superior</v>
          </cell>
          <cell r="H365">
            <v>4460</v>
          </cell>
          <cell r="I365" t="str">
            <v>Porcentaje de estudiantes que mejora en el nivel de desempeño de las pruebas SABER PRO</v>
          </cell>
          <cell r="J365" t="str">
            <v>Resultado</v>
          </cell>
          <cell r="K365" t="str">
            <v>Sectorial</v>
          </cell>
          <cell r="L365" t="str">
            <v>SI</v>
          </cell>
          <cell r="M365" t="str">
            <v>SI</v>
          </cell>
          <cell r="N365" t="str">
            <v>NO</v>
          </cell>
          <cell r="O365" t="str">
            <v>SI</v>
          </cell>
          <cell r="P365" t="str">
            <v>Porcentaje</v>
          </cell>
          <cell r="Q365" t="str">
            <v>Anual</v>
          </cell>
          <cell r="R365" t="str">
            <v>Capacidad</v>
          </cell>
          <cell r="S365">
            <v>0</v>
          </cell>
          <cell r="T365">
            <v>3</v>
          </cell>
          <cell r="U365">
            <v>6</v>
          </cell>
          <cell r="V365">
            <v>9</v>
          </cell>
          <cell r="W365">
            <v>12</v>
          </cell>
          <cell r="X365">
            <v>12</v>
          </cell>
          <cell r="Y365">
            <v>0</v>
          </cell>
          <cell r="Z365">
            <v>0</v>
          </cell>
          <cell r="AA365">
            <v>0</v>
          </cell>
          <cell r="AB365">
            <v>0</v>
          </cell>
          <cell r="AC365">
            <v>0</v>
          </cell>
          <cell r="AD365">
            <v>0</v>
          </cell>
          <cell r="AE365" t="str">
            <v>Durante el mes de abril se entregó la guía para la formulación de planes de gestión (PF IES acreditadas) para las IES del programa ser Pilo Paga y su formato anexo como cumplimiento del hito para abril 15. Se expidió la resolución de distribución de recur</v>
          </cell>
          <cell r="AF365">
            <v>42490.208333333299</v>
          </cell>
          <cell r="AG365">
            <v>42496.506267245401</v>
          </cell>
          <cell r="AH365" t="str">
            <v>Luis Bernardo Carrillo</v>
          </cell>
          <cell r="AI365" t="str">
            <v>LCarrillo@mineducacion.gov.co</v>
          </cell>
          <cell r="AJ365">
            <v>180</v>
          </cell>
          <cell r="AK365">
            <v>0</v>
          </cell>
          <cell r="AL365">
            <v>0</v>
          </cell>
        </row>
        <row r="366">
          <cell r="A366">
            <v>4463</v>
          </cell>
          <cell r="B366" t="str">
            <v>Todos por un Nuevo País</v>
          </cell>
          <cell r="C366" t="str">
            <v>Movilidad social</v>
          </cell>
          <cell r="D366" t="str">
            <v>Cerrar la brecha en el acceso y la calidad de la educación, para mejorar la formación de capital humano, incrementar la movilidad social y fomentar la construcción de ciudadanía.</v>
          </cell>
          <cell r="E366" t="str">
            <v>Educación</v>
          </cell>
          <cell r="F366" t="str">
            <v>MINEDUCACION</v>
          </cell>
          <cell r="G366" t="str">
            <v>Mejoramiento de la Calidad en educación superior</v>
          </cell>
          <cell r="H366">
            <v>4463</v>
          </cell>
          <cell r="I366" t="str">
            <v>Docentes de educación superior con formación doctoral</v>
          </cell>
          <cell r="J366" t="str">
            <v>Producto</v>
          </cell>
          <cell r="K366" t="str">
            <v>Sectorial</v>
          </cell>
          <cell r="L366" t="str">
            <v>SI</v>
          </cell>
          <cell r="M366" t="str">
            <v>SI</v>
          </cell>
          <cell r="N366" t="str">
            <v>NO</v>
          </cell>
          <cell r="O366" t="str">
            <v>SI</v>
          </cell>
          <cell r="P366" t="str">
            <v>Docentes</v>
          </cell>
          <cell r="Q366" t="str">
            <v>Anual</v>
          </cell>
          <cell r="R366" t="str">
            <v>Capacidad</v>
          </cell>
          <cell r="S366">
            <v>7573</v>
          </cell>
          <cell r="T366">
            <v>8180</v>
          </cell>
          <cell r="U366">
            <v>8790</v>
          </cell>
          <cell r="V366">
            <v>9400</v>
          </cell>
          <cell r="W366">
            <v>10000</v>
          </cell>
          <cell r="X366">
            <v>10000</v>
          </cell>
          <cell r="Y366">
            <v>0</v>
          </cell>
          <cell r="Z366">
            <v>0</v>
          </cell>
          <cell r="AA366">
            <v>0</v>
          </cell>
          <cell r="AB366">
            <v>0</v>
          </cell>
          <cell r="AC366">
            <v>0</v>
          </cell>
          <cell r="AD366">
            <v>0</v>
          </cell>
          <cell r="AE366" t="str">
            <v>Durante el mes de abril se entregó la Guía para la Formulación de Planes de Gestión (PF IES acreditadas) para las IES del programa ser Pilo Paga y su formato anexo como cumplimiento del hito para abril 15. Se expidió la resolución de distribución de recur</v>
          </cell>
          <cell r="AF366">
            <v>42490.208333333299</v>
          </cell>
          <cell r="AG366">
            <v>42495.664365705998</v>
          </cell>
          <cell r="AH366" t="str">
            <v>Luis Bernardo Carrillo</v>
          </cell>
          <cell r="AI366" t="str">
            <v>LCarrillo@mineducacion.gov.co</v>
          </cell>
          <cell r="AJ366">
            <v>180</v>
          </cell>
          <cell r="AK366">
            <v>0</v>
          </cell>
          <cell r="AL366">
            <v>0</v>
          </cell>
        </row>
        <row r="367">
          <cell r="A367">
            <v>4464</v>
          </cell>
          <cell r="B367" t="str">
            <v>Todos por un Nuevo País</v>
          </cell>
          <cell r="C367" t="str">
            <v>Movilidad social</v>
          </cell>
          <cell r="D367" t="str">
            <v>Cerrar la brecha en el acceso y la calidad de la educación, para mejorar la formación de capital humano, incrementar la movilidad social y fomentar la construcción de ciudadanía.</v>
          </cell>
          <cell r="E367" t="str">
            <v>Educación</v>
          </cell>
          <cell r="F367" t="str">
            <v>MINEDUCACION</v>
          </cell>
          <cell r="G367" t="str">
            <v>Mejoramiento de la Calidad en educación superior</v>
          </cell>
          <cell r="H367">
            <v>4464</v>
          </cell>
          <cell r="I367" t="str">
            <v>Ganancias en puestos de universidades colombianas en ranking internacional</v>
          </cell>
          <cell r="J367" t="str">
            <v>Producto</v>
          </cell>
          <cell r="K367" t="str">
            <v>Sectorial</v>
          </cell>
          <cell r="L367" t="str">
            <v>SI</v>
          </cell>
          <cell r="M367" t="str">
            <v>NO</v>
          </cell>
          <cell r="N367" t="str">
            <v>NO</v>
          </cell>
          <cell r="O367" t="str">
            <v>SI</v>
          </cell>
          <cell r="P367" t="str">
            <v>Puestos</v>
          </cell>
          <cell r="Q367" t="str">
            <v>Anual</v>
          </cell>
          <cell r="R367" t="str">
            <v>Capacidad</v>
          </cell>
          <cell r="S367">
            <v>0</v>
          </cell>
          <cell r="T367">
            <v>4</v>
          </cell>
          <cell r="U367">
            <v>12</v>
          </cell>
          <cell r="V367">
            <v>20</v>
          </cell>
          <cell r="W367">
            <v>25</v>
          </cell>
          <cell r="X367">
            <v>25</v>
          </cell>
          <cell r="Y367">
            <v>0</v>
          </cell>
          <cell r="Z367">
            <v>0</v>
          </cell>
          <cell r="AA367">
            <v>0</v>
          </cell>
          <cell r="AB367">
            <v>0</v>
          </cell>
          <cell r="AC367">
            <v>0</v>
          </cell>
          <cell r="AD367">
            <v>0</v>
          </cell>
          <cell r="AE367" t="str">
            <v>Fueron aprobados los términos de referencia de la convocatoria para los estudiantes a la Escuela internacional de Verano.</v>
          </cell>
          <cell r="AF367">
            <v>42490.208333333299</v>
          </cell>
          <cell r="AG367">
            <v>42500.776460879599</v>
          </cell>
          <cell r="AH367" t="str">
            <v>Luis Bernardo Carrillo</v>
          </cell>
          <cell r="AI367" t="str">
            <v>LCarrillo@mineducacion.gov.co</v>
          </cell>
          <cell r="AJ367">
            <v>180</v>
          </cell>
          <cell r="AK367">
            <v>0</v>
          </cell>
          <cell r="AL367">
            <v>0</v>
          </cell>
        </row>
        <row r="368">
          <cell r="A368">
            <v>4443</v>
          </cell>
          <cell r="B368" t="str">
            <v>Todos por un Nuevo País</v>
          </cell>
          <cell r="C368" t="str">
            <v>Movilidad social</v>
          </cell>
          <cell r="D368" t="str">
            <v>Cerrar la brecha en el acceso y la calidad de la educación, para mejorar la formación de capital humano, incrementar la movilidad social y fomentar la construcción de ciudadanía.</v>
          </cell>
          <cell r="E368" t="str">
            <v>Educación</v>
          </cell>
          <cell r="F368" t="str">
            <v>MINEDUCACION</v>
          </cell>
          <cell r="G368" t="str">
            <v>Infraestructura Educativa Primaria, Basica y Media</v>
          </cell>
          <cell r="H368">
            <v>4443</v>
          </cell>
          <cell r="I368" t="str">
            <v>Tasa de cobertura bruta en educación media en la zona rural</v>
          </cell>
          <cell r="J368" t="str">
            <v>Resultado</v>
          </cell>
          <cell r="K368" t="str">
            <v>Sectorial</v>
          </cell>
          <cell r="L368" t="str">
            <v>SI</v>
          </cell>
          <cell r="M368" t="str">
            <v>NO</v>
          </cell>
          <cell r="N368" t="str">
            <v>NO</v>
          </cell>
          <cell r="O368" t="str">
            <v>SI</v>
          </cell>
          <cell r="P368" t="str">
            <v>Tasa</v>
          </cell>
          <cell r="Q368" t="str">
            <v>Anual</v>
          </cell>
          <cell r="R368" t="str">
            <v>Capacidad</v>
          </cell>
          <cell r="S368">
            <v>62.1</v>
          </cell>
          <cell r="T368">
            <v>63.277999999999999</v>
          </cell>
          <cell r="U368">
            <v>65.626999999999995</v>
          </cell>
          <cell r="V368">
            <v>67.975999999999999</v>
          </cell>
          <cell r="W368">
            <v>69</v>
          </cell>
          <cell r="X368">
            <v>69</v>
          </cell>
          <cell r="Y368">
            <v>0</v>
          </cell>
          <cell r="Z368">
            <v>0</v>
          </cell>
          <cell r="AA368">
            <v>0</v>
          </cell>
          <cell r="AB368">
            <v>0</v>
          </cell>
          <cell r="AC368">
            <v>0</v>
          </cell>
          <cell r="AD368">
            <v>0</v>
          </cell>
          <cell r="AE368" t="str">
            <v>Mediante encuentros regionales se fortaleció a los equipos de las secretarías de educación de las ETC en la implementación de estrategias y acciones de acceso y permanencia escolar, trabajando con ellos orientaciones estrategicas de la proyección de cupos</v>
          </cell>
          <cell r="AF368">
            <v>42490.208333333299</v>
          </cell>
          <cell r="AG368">
            <v>42495.643380636597</v>
          </cell>
          <cell r="AH368" t="str">
            <v>Hector Julio Flechas</v>
          </cell>
          <cell r="AI368" t="str">
            <v>HFlechas@mineducacion.gov.co</v>
          </cell>
          <cell r="AJ368">
            <v>180</v>
          </cell>
          <cell r="AK368">
            <v>0</v>
          </cell>
          <cell r="AL368">
            <v>0</v>
          </cell>
        </row>
        <row r="369">
          <cell r="A369">
            <v>4444</v>
          </cell>
          <cell r="B369" t="str">
            <v>Todos por un Nuevo País</v>
          </cell>
          <cell r="C369" t="str">
            <v>Movilidad social</v>
          </cell>
          <cell r="D369" t="str">
            <v>Cerrar la brecha en el acceso y la calidad de la educación, para mejorar la formación de capital humano, incrementar la movilidad social y fomentar la construcción de ciudadanía.</v>
          </cell>
          <cell r="E369" t="str">
            <v>Educación</v>
          </cell>
          <cell r="F369" t="str">
            <v>MINEDUCACION</v>
          </cell>
          <cell r="G369" t="str">
            <v>Infraestructura Educativa Primaria, Basica y Media</v>
          </cell>
          <cell r="H369">
            <v>4444</v>
          </cell>
          <cell r="I369" t="str">
            <v>Sedes rurales intervenidas con mejoramiento o construcción de infraestructura</v>
          </cell>
          <cell r="J369" t="str">
            <v>Producto</v>
          </cell>
          <cell r="K369" t="str">
            <v>Sectorial</v>
          </cell>
          <cell r="L369" t="str">
            <v>SI</v>
          </cell>
          <cell r="M369" t="str">
            <v>SI</v>
          </cell>
          <cell r="N369" t="str">
            <v>NO</v>
          </cell>
          <cell r="O369" t="str">
            <v>SI</v>
          </cell>
          <cell r="P369" t="str">
            <v>Sedes rurales</v>
          </cell>
          <cell r="Q369" t="str">
            <v>Anual</v>
          </cell>
          <cell r="R369" t="str">
            <v>Acumulado</v>
          </cell>
          <cell r="S369">
            <v>168</v>
          </cell>
          <cell r="T369">
            <v>150</v>
          </cell>
          <cell r="U369">
            <v>300</v>
          </cell>
          <cell r="V369">
            <v>350</v>
          </cell>
          <cell r="W369">
            <v>200</v>
          </cell>
          <cell r="X369">
            <v>1000</v>
          </cell>
          <cell r="Y369">
            <v>0</v>
          </cell>
          <cell r="Z369">
            <v>0</v>
          </cell>
          <cell r="AA369">
            <v>0</v>
          </cell>
          <cell r="AB369">
            <v>0</v>
          </cell>
          <cell r="AC369">
            <v>0</v>
          </cell>
          <cell r="AD369">
            <v>0</v>
          </cell>
          <cell r="AE369" t="str">
            <v>Para el mes de abril se cuenta con una obra de mejoramiento en zona rural, para el departamento de Caqueta para el municipio de San Vicente del Caguan (1)</v>
          </cell>
          <cell r="AF369">
            <v>42490.208333333299</v>
          </cell>
          <cell r="AG369">
            <v>42495.642392326401</v>
          </cell>
          <cell r="AH369" t="str">
            <v>Hector Julio Flechas</v>
          </cell>
          <cell r="AI369" t="str">
            <v>HFlechas@mineducacion.gov.co</v>
          </cell>
          <cell r="AJ369">
            <v>180</v>
          </cell>
          <cell r="AK369">
            <v>0</v>
          </cell>
          <cell r="AL369">
            <v>0</v>
          </cell>
        </row>
        <row r="370">
          <cell r="A370">
            <v>5157</v>
          </cell>
          <cell r="B370" t="str">
            <v>Todos por un Nuevo País</v>
          </cell>
          <cell r="C370" t="str">
            <v>Movilidad social</v>
          </cell>
          <cell r="D370" t="str">
            <v>Cerrar la brecha en el acceso y la calidad de la educación, para mejorar la formación de capital humano, incrementar la movilidad social y fomentar la construcción de ciudadanía.</v>
          </cell>
          <cell r="E370" t="str">
            <v>Educación</v>
          </cell>
          <cell r="F370" t="str">
            <v>MINEDUCACION</v>
          </cell>
          <cell r="G370" t="str">
            <v>Infraestructura Educativa Primaria, Basica y Media</v>
          </cell>
          <cell r="H370">
            <v>5157</v>
          </cell>
          <cell r="I370" t="str">
            <v>Aulas nuevas y ampliadas del Plan de Infraestructura para atender Jornada Única</v>
          </cell>
          <cell r="J370" t="str">
            <v>Producto</v>
          </cell>
          <cell r="K370" t="str">
            <v>Sectorial</v>
          </cell>
          <cell r="L370" t="str">
            <v>NO</v>
          </cell>
          <cell r="M370" t="str">
            <v>SI</v>
          </cell>
          <cell r="N370" t="str">
            <v>NO</v>
          </cell>
          <cell r="O370" t="str">
            <v>SI</v>
          </cell>
          <cell r="P370" t="str">
            <v>Aulas</v>
          </cell>
          <cell r="Q370" t="str">
            <v>Trimestral</v>
          </cell>
          <cell r="R370" t="str">
            <v>Capacidad</v>
          </cell>
          <cell r="S370">
            <v>0</v>
          </cell>
          <cell r="T370">
            <v>1562</v>
          </cell>
          <cell r="U370">
            <v>2722</v>
          </cell>
          <cell r="V370">
            <v>10298</v>
          </cell>
          <cell r="W370">
            <v>30693</v>
          </cell>
          <cell r="X370">
            <v>30693</v>
          </cell>
          <cell r="Y370">
            <v>1918</v>
          </cell>
          <cell r="Z370">
            <v>70.459999999999994</v>
          </cell>
          <cell r="AA370">
            <v>1918</v>
          </cell>
          <cell r="AB370">
            <v>6.25</v>
          </cell>
          <cell r="AC370">
            <v>42460.208333333299</v>
          </cell>
          <cell r="AD370">
            <v>42468.687713310203</v>
          </cell>
          <cell r="AE370" t="str">
            <v>Durante el mes de Abril se han entregado 334 Aulas así: Con recursos MEN Ley 21 en 54405-LOS PATIOS 8 Aulas. Con recursos propios ETC en 13688-SANTA ROSA DEL SUR 36 Aulas. Con recursos Fondo de Adaptación 59 Aulas: 25035-ANAPOIMA 1 Aula; 25386-LA MESA 1 A</v>
          </cell>
          <cell r="AF370">
            <v>42490.208333333299</v>
          </cell>
          <cell r="AG370">
            <v>42496.496346377302</v>
          </cell>
          <cell r="AH370" t="str">
            <v>Hector Julio Flechas</v>
          </cell>
          <cell r="AI370" t="str">
            <v>HFlechas@mineducacion.gov.co</v>
          </cell>
          <cell r="AJ370">
            <v>5</v>
          </cell>
          <cell r="AK370">
            <v>42551.208333333299</v>
          </cell>
          <cell r="AL370">
            <v>-48</v>
          </cell>
        </row>
        <row r="371">
          <cell r="A371">
            <v>5327</v>
          </cell>
          <cell r="B371" t="str">
            <v>Todos por un Nuevo País</v>
          </cell>
          <cell r="C371" t="str">
            <v>Movilidad social</v>
          </cell>
          <cell r="D371" t="str">
            <v>Cerrar la brecha en el acceso y la calidad de la educación, para mejorar la formación de capital humano, incrementar la movilidad social y fomentar la construcción de ciudadanía.</v>
          </cell>
          <cell r="E371" t="str">
            <v>Educación</v>
          </cell>
          <cell r="F371" t="str">
            <v>MINEDUCACION</v>
          </cell>
          <cell r="G371" t="str">
            <v>Atención y asistencia integral a la primera infancia, la infancia, la adolescencia, la juventud y sus familias</v>
          </cell>
          <cell r="H371">
            <v>5327</v>
          </cell>
          <cell r="I371" t="str">
            <v>Porcentaje de niños y niñas atendidos en educación inicial en el marco de la atención integral que cuentan con las 8 atenciones priorizadas</v>
          </cell>
          <cell r="J371" t="str">
            <v>Producto</v>
          </cell>
          <cell r="K371" t="str">
            <v>Transversal</v>
          </cell>
          <cell r="L371" t="str">
            <v>NO</v>
          </cell>
          <cell r="M371" t="str">
            <v>SI</v>
          </cell>
          <cell r="N371" t="str">
            <v>NO</v>
          </cell>
          <cell r="O371" t="str">
            <v>SI</v>
          </cell>
          <cell r="P371" t="str">
            <v>Porcentaje</v>
          </cell>
          <cell r="Q371" t="str">
            <v>Trimestral</v>
          </cell>
          <cell r="R371" t="str">
            <v>Stock</v>
          </cell>
          <cell r="S371">
            <v>0</v>
          </cell>
          <cell r="T371">
            <v>100</v>
          </cell>
          <cell r="U371">
            <v>100</v>
          </cell>
          <cell r="V371">
            <v>100</v>
          </cell>
          <cell r="W371">
            <v>100</v>
          </cell>
          <cell r="X371">
            <v>100</v>
          </cell>
          <cell r="Y371">
            <v>0</v>
          </cell>
          <cell r="Z371">
            <v>0</v>
          </cell>
          <cell r="AA371">
            <v>0</v>
          </cell>
          <cell r="AB371">
            <v>0</v>
          </cell>
          <cell r="AC371">
            <v>0</v>
          </cell>
          <cell r="AD371">
            <v>0</v>
          </cell>
          <cell r="AE371" t="str">
            <v>En concordancia con el compromiso establecido en el marco de la CIPI, la infomación de niños y niñas y atenciones del primer corte de 2016, debió haber sido entregada por el ICBF el 10 de abril, sin embargo dicho compromiso no fue cumplido, por lo cual se</v>
          </cell>
          <cell r="AF371">
            <v>42490.208333333299</v>
          </cell>
          <cell r="AG371">
            <v>42496.493644826398</v>
          </cell>
          <cell r="AH371" t="str">
            <v>Hector Julio Flechas</v>
          </cell>
          <cell r="AI371" t="str">
            <v>HFlechas@mineducacion.gov.co</v>
          </cell>
          <cell r="AJ371">
            <v>30</v>
          </cell>
          <cell r="AK371">
            <v>0</v>
          </cell>
          <cell r="AL371">
            <v>0</v>
          </cell>
        </row>
        <row r="372">
          <cell r="A372">
            <v>5328</v>
          </cell>
          <cell r="B372" t="str">
            <v>Todos por un Nuevo País</v>
          </cell>
          <cell r="C372" t="str">
            <v>Movilidad social</v>
          </cell>
          <cell r="D372" t="str">
            <v>Cerrar la brecha en el acceso y la calidad de la educación, para mejorar la formación de capital humano, incrementar la movilidad social y fomentar la construcción de ciudadanía.</v>
          </cell>
          <cell r="E372" t="str">
            <v>Educación</v>
          </cell>
          <cell r="F372" t="str">
            <v>MINEDUCACION</v>
          </cell>
          <cell r="G372" t="str">
            <v>Atención y asistencia integral a la primera infancia, la infancia, la adolescencia, la juventud y sus familias</v>
          </cell>
          <cell r="H372">
            <v>5328</v>
          </cell>
          <cell r="I372" t="str">
            <v>Porcentaje de mujeres gestantes inscritas en las modalidades de educación inicial en el marco de la atención integral que cuentan con las 3 atenciones priorizadas</v>
          </cell>
          <cell r="J372" t="str">
            <v>Producto</v>
          </cell>
          <cell r="K372" t="str">
            <v>Transversal</v>
          </cell>
          <cell r="L372" t="str">
            <v>NO</v>
          </cell>
          <cell r="M372" t="str">
            <v>SI</v>
          </cell>
          <cell r="N372" t="str">
            <v>NO</v>
          </cell>
          <cell r="O372" t="str">
            <v>SI</v>
          </cell>
          <cell r="P372" t="str">
            <v>Porcentaje</v>
          </cell>
          <cell r="Q372" t="str">
            <v>Trimestral</v>
          </cell>
          <cell r="R372" t="str">
            <v>Stock</v>
          </cell>
          <cell r="S372">
            <v>0</v>
          </cell>
          <cell r="T372">
            <v>100</v>
          </cell>
          <cell r="U372">
            <v>100</v>
          </cell>
          <cell r="V372">
            <v>100</v>
          </cell>
          <cell r="W372">
            <v>100</v>
          </cell>
          <cell r="X372">
            <v>100</v>
          </cell>
          <cell r="Y372">
            <v>0</v>
          </cell>
          <cell r="Z372">
            <v>0</v>
          </cell>
          <cell r="AA372">
            <v>0</v>
          </cell>
          <cell r="AB372">
            <v>0</v>
          </cell>
          <cell r="AC372">
            <v>0</v>
          </cell>
          <cell r="AD372">
            <v>0</v>
          </cell>
          <cell r="AE372">
            <v>0</v>
          </cell>
          <cell r="AF372">
            <v>0</v>
          </cell>
          <cell r="AG372">
            <v>0</v>
          </cell>
          <cell r="AH372" t="str">
            <v>Hector Julio Flechas</v>
          </cell>
          <cell r="AI372" t="str">
            <v>HFlechas@mineducacion.gov.co</v>
          </cell>
          <cell r="AJ372">
            <v>30</v>
          </cell>
          <cell r="AK372">
            <v>0</v>
          </cell>
          <cell r="AL372">
            <v>0</v>
          </cell>
        </row>
        <row r="373">
          <cell r="A373">
            <v>5334</v>
          </cell>
          <cell r="B373" t="str">
            <v>Todos por un Nuevo País</v>
          </cell>
          <cell r="C373" t="str">
            <v>Movilidad social</v>
          </cell>
          <cell r="D373" t="str">
            <v>Cerrar la brecha en el acceso y la calidad de la educación, para mejorar la formación de capital humano, incrementar la movilidad social y fomentar la construcción de ciudadanía.</v>
          </cell>
          <cell r="E373" t="str">
            <v>Educación</v>
          </cell>
          <cell r="F373" t="str">
            <v>MINEDUCACION</v>
          </cell>
          <cell r="G373" t="str">
            <v>Atención y asistencia integral a la primera infancia, la infancia, la adolescencia, la juventud y sus familias</v>
          </cell>
          <cell r="H373">
            <v>5334</v>
          </cell>
          <cell r="I373" t="str">
            <v>Porcentaje de talento humano cualificado vinculado a los servicios educación inicial en el marco de la atención integral.</v>
          </cell>
          <cell r="J373" t="str">
            <v>Producto</v>
          </cell>
          <cell r="K373" t="str">
            <v>Transversal</v>
          </cell>
          <cell r="L373" t="str">
            <v>NO</v>
          </cell>
          <cell r="M373" t="str">
            <v>SI</v>
          </cell>
          <cell r="N373" t="str">
            <v>NO</v>
          </cell>
          <cell r="O373" t="str">
            <v>SI</v>
          </cell>
          <cell r="P373" t="str">
            <v>Porcentaje</v>
          </cell>
          <cell r="Q373" t="str">
            <v>Semestral</v>
          </cell>
          <cell r="R373" t="str">
            <v>Stock</v>
          </cell>
          <cell r="S373">
            <v>0</v>
          </cell>
          <cell r="T373">
            <v>100</v>
          </cell>
          <cell r="U373">
            <v>100</v>
          </cell>
          <cell r="V373">
            <v>100</v>
          </cell>
          <cell r="W373">
            <v>100</v>
          </cell>
          <cell r="X373">
            <v>100</v>
          </cell>
          <cell r="Y373">
            <v>0</v>
          </cell>
          <cell r="Z373">
            <v>0</v>
          </cell>
          <cell r="AA373">
            <v>0</v>
          </cell>
          <cell r="AB373">
            <v>0</v>
          </cell>
          <cell r="AC373">
            <v>0</v>
          </cell>
          <cell r="AD373">
            <v>0</v>
          </cell>
          <cell r="AE373" t="str">
            <v>A la fecha cada una de las entidades responsables están en proceso de contratación de sus respectivos procesos de cualificación al talento humano vinculado a los servicios de educación inicial. El reporte cuantitativo es semestral.</v>
          </cell>
          <cell r="AF373">
            <v>42490.208333333299</v>
          </cell>
          <cell r="AG373">
            <v>42496.491377627302</v>
          </cell>
          <cell r="AH373" t="str">
            <v>Hector Julio Flechas</v>
          </cell>
          <cell r="AI373" t="str">
            <v>HFlechas@mineducacion.gov.co</v>
          </cell>
          <cell r="AJ373">
            <v>30</v>
          </cell>
          <cell r="AK373">
            <v>0</v>
          </cell>
          <cell r="AL373">
            <v>0</v>
          </cell>
        </row>
        <row r="374">
          <cell r="A374">
            <v>5238</v>
          </cell>
          <cell r="B374" t="str">
            <v>Todos por un Nuevo País</v>
          </cell>
          <cell r="C374" t="str">
            <v>Movilidad social</v>
          </cell>
          <cell r="D374" t="str">
            <v>Cerrar la brecha en el acceso y la calidad de la educación, para mejorar la formación de capital humano, incrementar la movilidad social y fomentar la construcción de ciudadanía.</v>
          </cell>
          <cell r="E374" t="str">
            <v>Educación</v>
          </cell>
          <cell r="F374" t="str">
            <v>MINEDUCACION</v>
          </cell>
          <cell r="G374" t="str">
            <v>Atención y asistencia integral a la primera infancia, la infancia, la adolescencia, la juventud y sus familias</v>
          </cell>
          <cell r="H374">
            <v>5238</v>
          </cell>
          <cell r="I374" t="str">
            <v>Talento humano cualificado para la atención integral a la primera infancia (MinEducación)</v>
          </cell>
          <cell r="J374" t="str">
            <v>Producto</v>
          </cell>
          <cell r="K374" t="str">
            <v>Transversal</v>
          </cell>
          <cell r="L374" t="str">
            <v>NO</v>
          </cell>
          <cell r="M374" t="str">
            <v>SI</v>
          </cell>
          <cell r="N374" t="str">
            <v>NO</v>
          </cell>
          <cell r="O374" t="str">
            <v>SI</v>
          </cell>
          <cell r="P374" t="str">
            <v>Personas</v>
          </cell>
          <cell r="Q374" t="str">
            <v>Semestral</v>
          </cell>
          <cell r="R374" t="str">
            <v>Acumulado</v>
          </cell>
          <cell r="S374">
            <v>43429</v>
          </cell>
          <cell r="T374">
            <v>1000</v>
          </cell>
          <cell r="U374">
            <v>15000</v>
          </cell>
          <cell r="V374">
            <v>15000</v>
          </cell>
          <cell r="W374">
            <v>15000</v>
          </cell>
          <cell r="X374">
            <v>46000</v>
          </cell>
          <cell r="Y374">
            <v>0</v>
          </cell>
          <cell r="Z374">
            <v>0</v>
          </cell>
          <cell r="AA374">
            <v>0</v>
          </cell>
          <cell r="AB374">
            <v>0</v>
          </cell>
          <cell r="AC374">
            <v>0</v>
          </cell>
          <cell r="AD374">
            <v>0</v>
          </cell>
          <cell r="AE374" t="str">
            <v>Durante el mes de abril se lorgó perfeccionamiento de la minuta del convenio y firma del acta de inicio por parte de los socios (ICBF, Bancolombia y MEN). Respecto a la gestión territorial para socializar el proceso y realizar acuerdos de implementación c</v>
          </cell>
          <cell r="AF374">
            <v>42490.208333333299</v>
          </cell>
          <cell r="AG374">
            <v>42496.4941819792</v>
          </cell>
          <cell r="AH374" t="str">
            <v>Hector Julio Flechas</v>
          </cell>
          <cell r="AI374" t="str">
            <v>HFlechas@mineducacion.gov.co</v>
          </cell>
          <cell r="AJ374">
            <v>30</v>
          </cell>
          <cell r="AK374">
            <v>0</v>
          </cell>
          <cell r="AL374">
            <v>0</v>
          </cell>
        </row>
        <row r="375">
          <cell r="A375">
            <v>4439</v>
          </cell>
          <cell r="B375" t="str">
            <v>Todos por un Nuevo País</v>
          </cell>
          <cell r="C375" t="str">
            <v>Movilidad social</v>
          </cell>
          <cell r="D375" t="str">
            <v>Cerrar la brecha en el acceso y la calidad de la educación, para mejorar la formación de capital humano, incrementar la movilidad social y fomentar la construcción de ciudadanía.</v>
          </cell>
          <cell r="E375" t="str">
            <v>Educación</v>
          </cell>
          <cell r="F375" t="str">
            <v>MINEDUCACION</v>
          </cell>
          <cell r="G375" t="str">
            <v>Cobertura y Equidad en educación Primaria, Básica y Media</v>
          </cell>
          <cell r="H375">
            <v>4439</v>
          </cell>
          <cell r="I375" t="str">
            <v>Tasa de supervivencia de grado primero a 11</v>
          </cell>
          <cell r="J375" t="str">
            <v>Resultado</v>
          </cell>
          <cell r="K375" t="str">
            <v>Sectorial</v>
          </cell>
          <cell r="L375" t="str">
            <v>SI</v>
          </cell>
          <cell r="M375" t="str">
            <v>SI</v>
          </cell>
          <cell r="N375" t="str">
            <v>NO</v>
          </cell>
          <cell r="O375" t="str">
            <v>SI</v>
          </cell>
          <cell r="P375" t="str">
            <v>Tasa</v>
          </cell>
          <cell r="Q375" t="str">
            <v>Anual</v>
          </cell>
          <cell r="R375" t="str">
            <v>Capacidad</v>
          </cell>
          <cell r="S375">
            <v>37.200000000000003</v>
          </cell>
          <cell r="T375">
            <v>39.22</v>
          </cell>
          <cell r="U375">
            <v>41.15</v>
          </cell>
          <cell r="V375">
            <v>43.01</v>
          </cell>
          <cell r="W375">
            <v>45</v>
          </cell>
          <cell r="X375">
            <v>45</v>
          </cell>
          <cell r="Y375">
            <v>0</v>
          </cell>
          <cell r="Z375">
            <v>0</v>
          </cell>
          <cell r="AA375">
            <v>0</v>
          </cell>
          <cell r="AB375">
            <v>0</v>
          </cell>
          <cell r="AC375">
            <v>0</v>
          </cell>
          <cell r="AD375">
            <v>0</v>
          </cell>
          <cell r="AE375" t="str">
            <v xml:space="preserve">Las Secretarías de Educación realizarón revisión y ajustes a las propuestas de JEC realizadas por las cajas de compensación. Aún no se ha realizado verificación de los beneficiarios de la estrategia. Con relación al servicio de transporte escolar algunas </v>
          </cell>
          <cell r="AF375">
            <v>42490.208333333299</v>
          </cell>
          <cell r="AG375">
            <v>42495.647693437502</v>
          </cell>
          <cell r="AH375" t="str">
            <v>Hector Julio Flechas</v>
          </cell>
          <cell r="AI375" t="str">
            <v>HFlechas@mineducacion.gov.co</v>
          </cell>
          <cell r="AJ375">
            <v>360</v>
          </cell>
          <cell r="AK375">
            <v>0</v>
          </cell>
          <cell r="AL375">
            <v>0</v>
          </cell>
        </row>
        <row r="376">
          <cell r="A376">
            <v>4440</v>
          </cell>
          <cell r="B376" t="str">
            <v>Todos por un Nuevo País</v>
          </cell>
          <cell r="C376" t="str">
            <v>Movilidad social</v>
          </cell>
          <cell r="D376" t="str">
            <v>Cerrar la brecha en el acceso y la calidad de la educación, para mejorar la formación de capital humano, incrementar la movilidad social y fomentar la construcción de ciudadanía.</v>
          </cell>
          <cell r="E376" t="str">
            <v>Educación</v>
          </cell>
          <cell r="F376" t="str">
            <v>MINEDUCACION</v>
          </cell>
          <cell r="G376" t="str">
            <v>Cobertura y Equidad en educación Primaria, Básica y Media</v>
          </cell>
          <cell r="H376">
            <v>4440</v>
          </cell>
          <cell r="I376" t="str">
            <v>Porcentaje de matrícula oficial con conexión a internet</v>
          </cell>
          <cell r="J376" t="str">
            <v>Producto</v>
          </cell>
          <cell r="K376" t="str">
            <v>Sectorial</v>
          </cell>
          <cell r="L376" t="str">
            <v>SI</v>
          </cell>
          <cell r="M376" t="str">
            <v>SI</v>
          </cell>
          <cell r="N376" t="str">
            <v>NO</v>
          </cell>
          <cell r="O376" t="str">
            <v>SI</v>
          </cell>
          <cell r="P376" t="str">
            <v>Porcentaje</v>
          </cell>
          <cell r="Q376" t="str">
            <v>Mensual</v>
          </cell>
          <cell r="R376" t="str">
            <v>Capacidad</v>
          </cell>
          <cell r="S376">
            <v>68</v>
          </cell>
          <cell r="T376">
            <v>70</v>
          </cell>
          <cell r="U376">
            <v>76</v>
          </cell>
          <cell r="V376">
            <v>83</v>
          </cell>
          <cell r="W376">
            <v>90</v>
          </cell>
          <cell r="X376">
            <v>90</v>
          </cell>
          <cell r="Y376">
            <v>54.9</v>
          </cell>
          <cell r="Z376">
            <v>0</v>
          </cell>
          <cell r="AA376">
            <v>54.9</v>
          </cell>
          <cell r="AB376">
            <v>0</v>
          </cell>
          <cell r="AC376">
            <v>42490.208333333299</v>
          </cell>
          <cell r="AD376">
            <v>42496.489592743099</v>
          </cell>
          <cell r="AE376" t="str">
            <v>04/16, indicador aumentó a 54,9%. Cotts conectividad firmados 2° sem/15, terminando.disminución cobertura/desconectar 366 sedes en 7 secretarías. corte abril 13.229 sedes conectadas 30,7%, 4.289.789 est beneficiados(54,9%), 273.660 ests más que en marzo&gt;C</v>
          </cell>
          <cell r="AF376">
            <v>42490.208333333299</v>
          </cell>
          <cell r="AG376">
            <v>42496.489592476901</v>
          </cell>
          <cell r="AH376" t="str">
            <v>Luis Bernardo Carrillo</v>
          </cell>
          <cell r="AI376" t="str">
            <v>LCarrillo@mineducacion.gov.co</v>
          </cell>
          <cell r="AJ376">
            <v>0</v>
          </cell>
          <cell r="AK376">
            <v>42520.208333333299</v>
          </cell>
          <cell r="AL376">
            <v>-13</v>
          </cell>
        </row>
        <row r="377">
          <cell r="A377">
            <v>4441</v>
          </cell>
          <cell r="B377" t="str">
            <v>Todos por un Nuevo País</v>
          </cell>
          <cell r="C377" t="str">
            <v>Movilidad social</v>
          </cell>
          <cell r="D377" t="str">
            <v>Cerrar la brecha en el acceso y la calidad de la educación, para mejorar la formación de capital humano, incrementar la movilidad social y fomentar la construcción de ciudadanía.</v>
          </cell>
          <cell r="E377" t="str">
            <v>Educación</v>
          </cell>
          <cell r="F377" t="str">
            <v>MINEDUCACION</v>
          </cell>
          <cell r="G377" t="str">
            <v>Cobertura y Equidad en educación Primaria, Básica y Media</v>
          </cell>
          <cell r="H377">
            <v>4441</v>
          </cell>
          <cell r="I377" t="str">
            <v>Proporción de niños entre 6 y 16 años en el hogar que asisten al colegio</v>
          </cell>
          <cell r="J377" t="str">
            <v>Resultado</v>
          </cell>
          <cell r="K377" t="str">
            <v>Sectorial</v>
          </cell>
          <cell r="L377" t="str">
            <v>SI</v>
          </cell>
          <cell r="M377" t="str">
            <v>SI</v>
          </cell>
          <cell r="N377" t="str">
            <v>NO</v>
          </cell>
          <cell r="O377" t="str">
            <v>SI</v>
          </cell>
          <cell r="P377" t="str">
            <v>Porcentaje</v>
          </cell>
          <cell r="Q377" t="str">
            <v>Anual</v>
          </cell>
          <cell r="R377" t="str">
            <v>Capacidad</v>
          </cell>
          <cell r="S377">
            <v>87.1</v>
          </cell>
          <cell r="T377">
            <v>89.01</v>
          </cell>
          <cell r="U377">
            <v>91.09</v>
          </cell>
          <cell r="V377">
            <v>91.682000000000002</v>
          </cell>
          <cell r="W377">
            <v>93</v>
          </cell>
          <cell r="X377">
            <v>93</v>
          </cell>
          <cell r="Y377">
            <v>0</v>
          </cell>
          <cell r="Z377">
            <v>0</v>
          </cell>
          <cell r="AA377">
            <v>0</v>
          </cell>
          <cell r="AB377">
            <v>0</v>
          </cell>
          <cell r="AC377">
            <v>0</v>
          </cell>
          <cell r="AD377">
            <v>0</v>
          </cell>
          <cell r="AE377" t="str">
            <v>En el mes de abril las Secretarías de Educación y las cajas de compensación realizan la revisión de los convenios y se empieza a recopilar el número de beneficiarios con JEC. Las entidades territoriales certificadas garantizan la prestación del servicio d</v>
          </cell>
          <cell r="AF377">
            <v>42490.208333333299</v>
          </cell>
          <cell r="AG377">
            <v>42495.645714201397</v>
          </cell>
          <cell r="AH377" t="str">
            <v>Hector Julio Flechas</v>
          </cell>
          <cell r="AI377" t="str">
            <v>HFlechas@mineducacion.gov.co</v>
          </cell>
          <cell r="AJ377">
            <v>150</v>
          </cell>
          <cell r="AK377">
            <v>0</v>
          </cell>
          <cell r="AL377">
            <v>0</v>
          </cell>
        </row>
        <row r="378">
          <cell r="A378">
            <v>4442</v>
          </cell>
          <cell r="B378" t="str">
            <v>Todos por un Nuevo País</v>
          </cell>
          <cell r="C378" t="str">
            <v>Movilidad social</v>
          </cell>
          <cell r="D378" t="str">
            <v>Cerrar la brecha en el acceso y la calidad de la educación, para mejorar la formación de capital humano, incrementar la movilidad social y fomentar la construcción de ciudadanía.</v>
          </cell>
          <cell r="E378" t="str">
            <v>Educación</v>
          </cell>
          <cell r="F378" t="str">
            <v>MINEDUCACION</v>
          </cell>
          <cell r="G378" t="str">
            <v>Cobertura y Equidad en educación Primaria, Básica y Media</v>
          </cell>
          <cell r="H378">
            <v>4442</v>
          </cell>
          <cell r="I378" t="str">
            <v>Tasa de deserción intra-anual de educación preescolar, básica y media</v>
          </cell>
          <cell r="J378" t="str">
            <v>Resultado</v>
          </cell>
          <cell r="K378" t="str">
            <v>Sectorial</v>
          </cell>
          <cell r="L378" t="str">
            <v>SI</v>
          </cell>
          <cell r="M378" t="str">
            <v>SI</v>
          </cell>
          <cell r="N378" t="str">
            <v>NO</v>
          </cell>
          <cell r="O378" t="str">
            <v>SI</v>
          </cell>
          <cell r="P378" t="str">
            <v>Porcentaje</v>
          </cell>
          <cell r="Q378" t="str">
            <v>Anual</v>
          </cell>
          <cell r="R378" t="str">
            <v>Reducción</v>
          </cell>
          <cell r="S378">
            <v>3.1</v>
          </cell>
          <cell r="T378">
            <v>3.03</v>
          </cell>
          <cell r="U378">
            <v>2.95</v>
          </cell>
          <cell r="V378">
            <v>2.88</v>
          </cell>
          <cell r="W378">
            <v>2.5</v>
          </cell>
          <cell r="X378">
            <v>2.5</v>
          </cell>
          <cell r="Y378">
            <v>0</v>
          </cell>
          <cell r="Z378">
            <v>0</v>
          </cell>
          <cell r="AA378">
            <v>0</v>
          </cell>
          <cell r="AB378">
            <v>0</v>
          </cell>
          <cell r="AC378">
            <v>0</v>
          </cell>
          <cell r="AD378">
            <v>0</v>
          </cell>
          <cell r="AE378" t="str">
            <v>La prestación del servicio del transporte escolar debe garantizar el acceso y la permanencia de los estudiantes que habitan en zonas dispersas o lejanas de las instituciones educativas por tal razón las secretarías de educación adelantan acciones de finan</v>
          </cell>
          <cell r="AF378">
            <v>42490.208333333299</v>
          </cell>
          <cell r="AG378">
            <v>42495.645015358801</v>
          </cell>
          <cell r="AH378" t="str">
            <v>Hector Julio Flechas</v>
          </cell>
          <cell r="AI378" t="str">
            <v>HFlechas@mineducacion.gov.co</v>
          </cell>
          <cell r="AJ378">
            <v>180</v>
          </cell>
          <cell r="AK378">
            <v>0</v>
          </cell>
          <cell r="AL378">
            <v>0</v>
          </cell>
        </row>
        <row r="379">
          <cell r="A379">
            <v>4465</v>
          </cell>
          <cell r="B379" t="str">
            <v>Todos por un Nuevo País</v>
          </cell>
          <cell r="C379" t="str">
            <v>Movilidad social</v>
          </cell>
          <cell r="D379" t="str">
            <v>Cerrar la brecha en el acceso y la calidad de la educación, para mejorar la formación de capital humano, incrementar la movilidad social y fomentar la construcción de ciudadanía.</v>
          </cell>
          <cell r="E379" t="str">
            <v>Educación</v>
          </cell>
          <cell r="F379" t="str">
            <v>MINEDUCACION</v>
          </cell>
          <cell r="G379" t="str">
            <v>Cobertura y Equidad en educación Primaria, Básica y Media</v>
          </cell>
          <cell r="H379">
            <v>4465</v>
          </cell>
          <cell r="I379" t="str">
            <v>Tasa de analfabetismo para población de 15 años y más</v>
          </cell>
          <cell r="J379" t="str">
            <v>Resultado</v>
          </cell>
          <cell r="K379" t="str">
            <v>Sectorial</v>
          </cell>
          <cell r="L379" t="str">
            <v>SI</v>
          </cell>
          <cell r="M379" t="str">
            <v>SI</v>
          </cell>
          <cell r="N379" t="str">
            <v>NO</v>
          </cell>
          <cell r="O379" t="str">
            <v>SI</v>
          </cell>
          <cell r="P379" t="str">
            <v>Tasa</v>
          </cell>
          <cell r="Q379" t="str">
            <v>Anual</v>
          </cell>
          <cell r="R379" t="str">
            <v>Reducción</v>
          </cell>
          <cell r="S379">
            <v>5.81</v>
          </cell>
          <cell r="T379">
            <v>5.3540000000000001</v>
          </cell>
          <cell r="U379">
            <v>4.8970000000000002</v>
          </cell>
          <cell r="V379">
            <v>4.4409999999999998</v>
          </cell>
          <cell r="W379">
            <v>3.8</v>
          </cell>
          <cell r="X379">
            <v>3.8</v>
          </cell>
          <cell r="Y379">
            <v>0</v>
          </cell>
          <cell r="Z379">
            <v>0</v>
          </cell>
          <cell r="AA379">
            <v>0</v>
          </cell>
          <cell r="AB379">
            <v>0</v>
          </cell>
          <cell r="AC379">
            <v>0</v>
          </cell>
          <cell r="AD379">
            <v>0</v>
          </cell>
          <cell r="AE379" t="str">
            <v>En el marco de la ejecución de los contratos suscritos entre el Ministerio de Educación Nacional, la Universidad Católica de Oriente y la Fundación para la Reconciliación, se desarrollan acciones preliminares que consisten en la focalización de 52.800 per</v>
          </cell>
          <cell r="AF379">
            <v>42490.208333333299</v>
          </cell>
          <cell r="AG379">
            <v>42495.641349999998</v>
          </cell>
          <cell r="AH379" t="str">
            <v>Hector Julio Flechas</v>
          </cell>
          <cell r="AI379" t="str">
            <v>HFlechas@mineducacion.gov.co</v>
          </cell>
          <cell r="AJ379">
            <v>180</v>
          </cell>
          <cell r="AK379">
            <v>0</v>
          </cell>
          <cell r="AL379">
            <v>0</v>
          </cell>
        </row>
        <row r="380">
          <cell r="A380">
            <v>4466</v>
          </cell>
          <cell r="B380" t="str">
            <v>Todos por un Nuevo País</v>
          </cell>
          <cell r="C380" t="str">
            <v>Movilidad social</v>
          </cell>
          <cell r="D380" t="str">
            <v>Cerrar la brecha en el acceso y la calidad de la educación, para mejorar la formación de capital humano, incrementar la movilidad social y fomentar la construcción de ciudadanía.</v>
          </cell>
          <cell r="E380" t="str">
            <v>Educación</v>
          </cell>
          <cell r="F380" t="str">
            <v>MINEDUCACION</v>
          </cell>
          <cell r="G380" t="str">
            <v>Cobertura y Equidad en educación Primaria, Básica y Media</v>
          </cell>
          <cell r="H380">
            <v>4466</v>
          </cell>
          <cell r="I380" t="str">
            <v>Nuevos jóvenes y adultos alfabetizados</v>
          </cell>
          <cell r="J380" t="str">
            <v>Gestión</v>
          </cell>
          <cell r="K380" t="str">
            <v>Sectorial</v>
          </cell>
          <cell r="L380" t="str">
            <v>SI</v>
          </cell>
          <cell r="M380" t="str">
            <v>SI</v>
          </cell>
          <cell r="N380" t="str">
            <v>NO</v>
          </cell>
          <cell r="O380" t="str">
            <v>SI</v>
          </cell>
          <cell r="P380" t="str">
            <v>Jovenes y adultos</v>
          </cell>
          <cell r="Q380" t="str">
            <v>Anual</v>
          </cell>
          <cell r="R380" t="str">
            <v>Flujo</v>
          </cell>
          <cell r="S380">
            <v>419082</v>
          </cell>
          <cell r="T380">
            <v>121397</v>
          </cell>
          <cell r="U380">
            <v>292218</v>
          </cell>
          <cell r="V380">
            <v>478487</v>
          </cell>
          <cell r="W380">
            <v>676000</v>
          </cell>
          <cell r="X380">
            <v>676000</v>
          </cell>
          <cell r="Y380">
            <v>0</v>
          </cell>
          <cell r="Z380">
            <v>0</v>
          </cell>
          <cell r="AA380">
            <v>0</v>
          </cell>
          <cell r="AB380">
            <v>0</v>
          </cell>
          <cell r="AC380">
            <v>0</v>
          </cell>
          <cell r="AD380">
            <v>0</v>
          </cell>
          <cell r="AE380" t="str">
            <v>En la presente vigencia se está haciendo seguimiento mensual al registro de matrícula, haciendo las consultas correspondientes a la base de datos del corte mensual, seleccionando la población matriculada en el ciclo I de educación de jóvenes y adultos, ve</v>
          </cell>
          <cell r="AF380">
            <v>42490.208333333299</v>
          </cell>
          <cell r="AG380">
            <v>42495.640432557899</v>
          </cell>
          <cell r="AH380" t="str">
            <v>Hector Julio Flechas</v>
          </cell>
          <cell r="AI380" t="str">
            <v>HFlechas@mineducacion.gov.co</v>
          </cell>
          <cell r="AJ380">
            <v>0</v>
          </cell>
          <cell r="AK380">
            <v>0</v>
          </cell>
          <cell r="AL380">
            <v>0</v>
          </cell>
        </row>
        <row r="381">
          <cell r="A381">
            <v>4447</v>
          </cell>
          <cell r="B381" t="str">
            <v>Todos por un Nuevo País</v>
          </cell>
          <cell r="C381" t="str">
            <v>Movilidad social</v>
          </cell>
          <cell r="D381" t="str">
            <v>Cerrar la brecha en el acceso y la calidad de la educación, para mejorar la formación de capital humano, incrementar la movilidad social y fomentar la construcción de ciudadanía.</v>
          </cell>
          <cell r="E381" t="str">
            <v>Educación</v>
          </cell>
          <cell r="F381" t="str">
            <v>MINEDUCACION</v>
          </cell>
          <cell r="G381" t="str">
            <v>Fomento de la Educación Superior</v>
          </cell>
          <cell r="H381">
            <v>4447</v>
          </cell>
          <cell r="I381" t="str">
            <v>Estudiantes beneficiados con créditos condonables para programas profesionales de licenciatura en Instituciones Educativas Certificadas con alta calidad</v>
          </cell>
          <cell r="J381" t="str">
            <v>Producto</v>
          </cell>
          <cell r="K381" t="str">
            <v>Sectorial</v>
          </cell>
          <cell r="L381" t="str">
            <v>SI</v>
          </cell>
          <cell r="M381" t="str">
            <v>SI</v>
          </cell>
          <cell r="N381" t="str">
            <v>NO</v>
          </cell>
          <cell r="O381" t="str">
            <v>SI</v>
          </cell>
          <cell r="P381" t="str">
            <v>Estudiantes</v>
          </cell>
          <cell r="Q381" t="str">
            <v>Semestral</v>
          </cell>
          <cell r="R381" t="str">
            <v>Capacidad</v>
          </cell>
          <cell r="S381">
            <v>117</v>
          </cell>
          <cell r="T381">
            <v>250</v>
          </cell>
          <cell r="U381">
            <v>500</v>
          </cell>
          <cell r="V381">
            <v>1000</v>
          </cell>
          <cell r="W381">
            <v>2000</v>
          </cell>
          <cell r="X381">
            <v>2000</v>
          </cell>
          <cell r="Y381">
            <v>0</v>
          </cell>
          <cell r="Z381">
            <v>0</v>
          </cell>
          <cell r="AA381">
            <v>0</v>
          </cell>
          <cell r="AB381">
            <v>0</v>
          </cell>
          <cell r="AC381">
            <v>0</v>
          </cell>
          <cell r="AD381">
            <v>0</v>
          </cell>
          <cell r="AE381" t="str">
            <v>Durante el mes de marzo el MEN no indicó sobre la realización de un un nuevo convenio, teniendo en cuenta que se destinarán recursos para apoyar el Programa de Ser Pilo Paga dirigido a beneficiarios que deseen iniciar estudios en programas de licenciatura</v>
          </cell>
          <cell r="AF381">
            <v>42460.208333333299</v>
          </cell>
          <cell r="AG381">
            <v>42472.628936574103</v>
          </cell>
          <cell r="AH381" t="str">
            <v>Luis Bernardo Carrillo</v>
          </cell>
          <cell r="AI381" t="str">
            <v>LCarrillo@mineducacion.gov.co</v>
          </cell>
          <cell r="AJ381">
            <v>15</v>
          </cell>
          <cell r="AK381">
            <v>0</v>
          </cell>
          <cell r="AL381">
            <v>0</v>
          </cell>
        </row>
        <row r="382">
          <cell r="A382">
            <v>4453</v>
          </cell>
          <cell r="B382" t="str">
            <v>Todos por un Nuevo País</v>
          </cell>
          <cell r="C382" t="str">
            <v>Movilidad social</v>
          </cell>
          <cell r="D382" t="str">
            <v>Cerrar la brecha en el acceso y la calidad de la educación, para mejorar la formación de capital humano, incrementar la movilidad social y fomentar la construcción de ciudadanía.</v>
          </cell>
          <cell r="E382" t="str">
            <v>Educación</v>
          </cell>
          <cell r="F382" t="str">
            <v>MINEDUCACION</v>
          </cell>
          <cell r="G382" t="str">
            <v>Fomento de la Educación Superior</v>
          </cell>
          <cell r="H382">
            <v>4453</v>
          </cell>
          <cell r="I382" t="str">
            <v>Porcentaje de cupos de educación técnica y tecnológica con acreditación de alta calidad en programas e IES con acreditacion de alta calidad</v>
          </cell>
          <cell r="J382" t="str">
            <v>Resultado</v>
          </cell>
          <cell r="K382" t="str">
            <v>Sectorial</v>
          </cell>
          <cell r="L382" t="str">
            <v>SI</v>
          </cell>
          <cell r="M382" t="str">
            <v>SI</v>
          </cell>
          <cell r="N382" t="str">
            <v>NO</v>
          </cell>
          <cell r="O382" t="str">
            <v>SI</v>
          </cell>
          <cell r="P382" t="str">
            <v>Porcentaje</v>
          </cell>
          <cell r="Q382" t="str">
            <v>Anual</v>
          </cell>
          <cell r="R382" t="str">
            <v>Capacidad</v>
          </cell>
          <cell r="S382">
            <v>10.199999999999999</v>
          </cell>
          <cell r="T382">
            <v>11.2</v>
          </cell>
          <cell r="U382">
            <v>12.4</v>
          </cell>
          <cell r="V382">
            <v>13.7</v>
          </cell>
          <cell r="W382">
            <v>15</v>
          </cell>
          <cell r="X382">
            <v>15</v>
          </cell>
          <cell r="Y382">
            <v>0</v>
          </cell>
          <cell r="Z382">
            <v>0</v>
          </cell>
          <cell r="AA382">
            <v>0</v>
          </cell>
          <cell r="AB382">
            <v>0</v>
          </cell>
          <cell r="AC382">
            <v>0</v>
          </cell>
          <cell r="AD382">
            <v>0</v>
          </cell>
          <cell r="AE382" t="str">
            <v>El día 5 de abril fue aprobado en Comité de Contratación el insumo modelo de los convenios con recursos BID, en torno a temas de cobertura, acreditación y deserción. Se recibió la carta del BID donde autoriza ampliar el plazo hasta febrero de 2017, con el</v>
          </cell>
          <cell r="AF382">
            <v>42490.208333333299</v>
          </cell>
          <cell r="AG382">
            <v>42500.472604050898</v>
          </cell>
          <cell r="AH382" t="str">
            <v>Luis Bernardo Carrillo</v>
          </cell>
          <cell r="AI382" t="str">
            <v>LCarrillo@mineducacion.gov.co</v>
          </cell>
          <cell r="AJ382">
            <v>90</v>
          </cell>
          <cell r="AK382">
            <v>0</v>
          </cell>
          <cell r="AL382">
            <v>0</v>
          </cell>
        </row>
        <row r="383">
          <cell r="A383">
            <v>4454</v>
          </cell>
          <cell r="B383" t="str">
            <v>Todos por un Nuevo País</v>
          </cell>
          <cell r="C383" t="str">
            <v>Movilidad social</v>
          </cell>
          <cell r="D383" t="str">
            <v>Cerrar la brecha en el acceso y la calidad de la educación, para mejorar la formación de capital humano, incrementar la movilidad social y fomentar la construcción de ciudadanía.</v>
          </cell>
          <cell r="E383" t="str">
            <v>Educación</v>
          </cell>
          <cell r="F383" t="str">
            <v>MINEDUCACION</v>
          </cell>
          <cell r="G383" t="str">
            <v>Fomento de la Educación Superior</v>
          </cell>
          <cell r="H383">
            <v>4454</v>
          </cell>
          <cell r="I383" t="str">
            <v>Nuevos cupos en educación técnica y tecnológica</v>
          </cell>
          <cell r="J383" t="str">
            <v>Gestión</v>
          </cell>
          <cell r="K383" t="str">
            <v>Sectorial</v>
          </cell>
          <cell r="L383" t="str">
            <v>SI</v>
          </cell>
          <cell r="M383" t="str">
            <v>SI</v>
          </cell>
          <cell r="N383" t="str">
            <v>NO</v>
          </cell>
          <cell r="O383" t="str">
            <v>SI</v>
          </cell>
          <cell r="P383" t="str">
            <v>Cupos</v>
          </cell>
          <cell r="Q383" t="str">
            <v>Anual</v>
          </cell>
          <cell r="R383" t="str">
            <v>Flujo</v>
          </cell>
          <cell r="S383">
            <v>159365</v>
          </cell>
          <cell r="T383">
            <v>36905</v>
          </cell>
          <cell r="U383">
            <v>73810</v>
          </cell>
          <cell r="V383">
            <v>110715</v>
          </cell>
          <cell r="W383">
            <v>150000</v>
          </cell>
          <cell r="X383">
            <v>150000</v>
          </cell>
          <cell r="Y383">
            <v>0</v>
          </cell>
          <cell r="Z383">
            <v>0</v>
          </cell>
          <cell r="AA383">
            <v>0</v>
          </cell>
          <cell r="AB383">
            <v>0</v>
          </cell>
          <cell r="AC383">
            <v>0</v>
          </cell>
          <cell r="AD383">
            <v>0</v>
          </cell>
          <cell r="AE383" t="str">
            <v>El día 5 de abril fue aprobado en Comité de Contratación el insumo modelo de los convenios con recursos BID, en torno a temas de cobertura, acreditación y deserción. Se recibió la carta del BID donde autoriza ampliar el plazo hasta febrero de 2017, con el</v>
          </cell>
          <cell r="AF383">
            <v>42490.208333333299</v>
          </cell>
          <cell r="AG383">
            <v>42500.621906909699</v>
          </cell>
          <cell r="AH383" t="str">
            <v>Luis Bernardo Carrillo</v>
          </cell>
          <cell r="AI383" t="str">
            <v>LCarrillo@mineducacion.gov.co</v>
          </cell>
          <cell r="AJ383">
            <v>180</v>
          </cell>
          <cell r="AK383">
            <v>0</v>
          </cell>
          <cell r="AL383">
            <v>0</v>
          </cell>
        </row>
        <row r="384">
          <cell r="A384">
            <v>4455</v>
          </cell>
          <cell r="B384" t="str">
            <v>Todos por un Nuevo País</v>
          </cell>
          <cell r="C384" t="str">
            <v>Movilidad social</v>
          </cell>
          <cell r="D384" t="str">
            <v>Cerrar la brecha en el acceso y la calidad de la educación, para mejorar la formación de capital humano, incrementar la movilidad social y fomentar la construcción de ciudadanía.</v>
          </cell>
          <cell r="E384" t="str">
            <v>Educación</v>
          </cell>
          <cell r="F384" t="str">
            <v>MINEDUCACION</v>
          </cell>
          <cell r="G384" t="str">
            <v>Fomento de la Educación Superior</v>
          </cell>
          <cell r="H384">
            <v>4455</v>
          </cell>
          <cell r="I384" t="str">
            <v>Tasa de deserción anual en educación técnica y tecnológica</v>
          </cell>
          <cell r="J384" t="str">
            <v>Resultado</v>
          </cell>
          <cell r="K384" t="str">
            <v>Sectorial</v>
          </cell>
          <cell r="L384" t="str">
            <v>SI</v>
          </cell>
          <cell r="M384" t="str">
            <v>NO</v>
          </cell>
          <cell r="N384" t="str">
            <v>NO</v>
          </cell>
          <cell r="O384" t="str">
            <v>SI</v>
          </cell>
          <cell r="P384" t="str">
            <v>Tasa</v>
          </cell>
          <cell r="Q384" t="str">
            <v>Anual</v>
          </cell>
          <cell r="R384" t="str">
            <v>Reducción</v>
          </cell>
          <cell r="S384">
            <v>19.399999999999999</v>
          </cell>
          <cell r="T384">
            <v>18.3</v>
          </cell>
          <cell r="U384">
            <v>17.2</v>
          </cell>
          <cell r="V384">
            <v>16.100000000000001</v>
          </cell>
          <cell r="W384">
            <v>15</v>
          </cell>
          <cell r="X384">
            <v>15</v>
          </cell>
          <cell r="Y384">
            <v>0</v>
          </cell>
          <cell r="Z384">
            <v>0</v>
          </cell>
          <cell r="AA384">
            <v>0</v>
          </cell>
          <cell r="AB384">
            <v>0</v>
          </cell>
          <cell r="AC384">
            <v>0</v>
          </cell>
          <cell r="AD384">
            <v>0</v>
          </cell>
          <cell r="AE384" t="str">
            <v>El día 5 de abril fue aprobado en Comité de Contratación el insumo modelo de los convenios con recursos BID, en torno a temas de cobertura, acreditación y deserción. Se recibió la carta del BID donde autoriza ampliar el plazo hasta febrero de 2017, con el</v>
          </cell>
          <cell r="AF384">
            <v>42490.208333333299</v>
          </cell>
          <cell r="AG384">
            <v>42496.510426041699</v>
          </cell>
          <cell r="AH384" t="str">
            <v>Luis Bernardo Carrillo</v>
          </cell>
          <cell r="AI384" t="str">
            <v>LCarrillo@mineducacion.gov.co</v>
          </cell>
          <cell r="AJ384">
            <v>180</v>
          </cell>
          <cell r="AK384">
            <v>0</v>
          </cell>
          <cell r="AL384">
            <v>0</v>
          </cell>
        </row>
        <row r="385">
          <cell r="A385">
            <v>4456</v>
          </cell>
          <cell r="B385" t="str">
            <v>Todos por un Nuevo País</v>
          </cell>
          <cell r="C385" t="str">
            <v>Movilidad social</v>
          </cell>
          <cell r="D385" t="str">
            <v>Cerrar la brecha en el acceso y la calidad de la educación, para mejorar la formación de capital humano, incrementar la movilidad social y fomentar la construcción de ciudadanía.</v>
          </cell>
          <cell r="E385" t="str">
            <v>Educación</v>
          </cell>
          <cell r="F385" t="str">
            <v>MINEDUCACION</v>
          </cell>
          <cell r="G385" t="str">
            <v>Fomento de la Educación Superior</v>
          </cell>
          <cell r="H385">
            <v>4456</v>
          </cell>
          <cell r="I385" t="str">
            <v>Tasa de cobertura en educación superior</v>
          </cell>
          <cell r="J385" t="str">
            <v>Resultado</v>
          </cell>
          <cell r="K385" t="str">
            <v>Sectorial</v>
          </cell>
          <cell r="L385" t="str">
            <v>SI</v>
          </cell>
          <cell r="M385" t="str">
            <v>SI</v>
          </cell>
          <cell r="N385" t="str">
            <v>NO</v>
          </cell>
          <cell r="O385" t="str">
            <v>SI</v>
          </cell>
          <cell r="P385" t="str">
            <v>Tasa</v>
          </cell>
          <cell r="Q385" t="str">
            <v>Anual</v>
          </cell>
          <cell r="R385" t="str">
            <v>Capacidad</v>
          </cell>
          <cell r="S385">
            <v>46.1</v>
          </cell>
          <cell r="T385">
            <v>48.9</v>
          </cell>
          <cell r="U385">
            <v>51.6</v>
          </cell>
          <cell r="V385">
            <v>54.3</v>
          </cell>
          <cell r="W385">
            <v>57</v>
          </cell>
          <cell r="X385">
            <v>57</v>
          </cell>
          <cell r="Y385">
            <v>0</v>
          </cell>
          <cell r="Z385">
            <v>0</v>
          </cell>
          <cell r="AA385">
            <v>0</v>
          </cell>
          <cell r="AB385">
            <v>0</v>
          </cell>
          <cell r="AC385">
            <v>0</v>
          </cell>
          <cell r="AD385">
            <v>0</v>
          </cell>
          <cell r="AE385" t="str">
            <v>Mesa Regionalización CESU-ASCUN 15-04-16. Discusión caps 4 y 5 Documento Política y Financiación Regionalización. Discución: Transformar U departamentales en nacionales /eliminar injerencia política departamental en presupuesto de IES públicas. Debate nec</v>
          </cell>
          <cell r="AF385">
            <v>42490.208333333299</v>
          </cell>
          <cell r="AG385">
            <v>42496.509661886601</v>
          </cell>
          <cell r="AH385" t="str">
            <v>Luis Bernardo Carrillo</v>
          </cell>
          <cell r="AI385" t="str">
            <v>LCarrillo@mineducacion.gov.co</v>
          </cell>
          <cell r="AJ385">
            <v>180</v>
          </cell>
          <cell r="AK385">
            <v>0</v>
          </cell>
          <cell r="AL385">
            <v>0</v>
          </cell>
        </row>
        <row r="386">
          <cell r="A386">
            <v>4457</v>
          </cell>
          <cell r="B386" t="str">
            <v>Todos por un Nuevo País</v>
          </cell>
          <cell r="C386" t="str">
            <v>Movilidad social</v>
          </cell>
          <cell r="D386" t="str">
            <v>Cerrar la brecha en el acceso y la calidad de la educación, para mejorar la formación de capital humano, incrementar la movilidad social y fomentar la construcción de ciudadanía.</v>
          </cell>
          <cell r="E386" t="str">
            <v>Educación</v>
          </cell>
          <cell r="F386" t="str">
            <v>MINEDUCACION</v>
          </cell>
          <cell r="G386" t="str">
            <v>Fomento de la Educación Superior</v>
          </cell>
          <cell r="H386">
            <v>4457</v>
          </cell>
          <cell r="I386" t="str">
            <v>Departamentos con tasa de Cobertura en Educación Superior por encima del 20%</v>
          </cell>
          <cell r="J386" t="str">
            <v>Resultado</v>
          </cell>
          <cell r="K386" t="str">
            <v>Sectorial</v>
          </cell>
          <cell r="L386" t="str">
            <v>SI</v>
          </cell>
          <cell r="M386" t="str">
            <v>SI</v>
          </cell>
          <cell r="N386" t="str">
            <v>NO</v>
          </cell>
          <cell r="O386" t="str">
            <v>SI</v>
          </cell>
          <cell r="P386" t="str">
            <v>Departamentos</v>
          </cell>
          <cell r="Q386" t="str">
            <v>Anual</v>
          </cell>
          <cell r="R386" t="str">
            <v>Capacidad</v>
          </cell>
          <cell r="S386">
            <v>25</v>
          </cell>
          <cell r="T386">
            <v>27</v>
          </cell>
          <cell r="U386">
            <v>29</v>
          </cell>
          <cell r="V386">
            <v>31</v>
          </cell>
          <cell r="W386">
            <v>33</v>
          </cell>
          <cell r="X386">
            <v>33</v>
          </cell>
          <cell r="Y386">
            <v>0</v>
          </cell>
          <cell r="Z386">
            <v>0</v>
          </cell>
          <cell r="AA386">
            <v>0</v>
          </cell>
          <cell r="AB386">
            <v>0</v>
          </cell>
          <cell r="AC386">
            <v>0</v>
          </cell>
          <cell r="AD386">
            <v>0</v>
          </cell>
          <cell r="AE386" t="str">
            <v>Mesa Regionalización CESU-ASCUN 15-04-16. Discusión caps 4 y 5 Documento Política y Financiación Regionalización. Discución: Transformar U departamentales en nacionales /eliminar injerencia política departamental en presupuesto de IES públicas. Debate nec</v>
          </cell>
          <cell r="AF386">
            <v>42490.208333333299</v>
          </cell>
          <cell r="AG386">
            <v>42496.510035416701</v>
          </cell>
          <cell r="AH386" t="str">
            <v>Luis Bernardo Carrillo</v>
          </cell>
          <cell r="AI386" t="str">
            <v>LCarrillo@mineducacion.gov.co</v>
          </cell>
          <cell r="AJ386">
            <v>180</v>
          </cell>
          <cell r="AK386">
            <v>0</v>
          </cell>
          <cell r="AL386">
            <v>0</v>
          </cell>
        </row>
        <row r="387">
          <cell r="A387">
            <v>4458</v>
          </cell>
          <cell r="B387" t="str">
            <v>Todos por un Nuevo País</v>
          </cell>
          <cell r="C387" t="str">
            <v>Movilidad social</v>
          </cell>
          <cell r="D387" t="str">
            <v>Cerrar la brecha en el acceso y la calidad de la educación, para mejorar la formación de capital humano, incrementar la movilidad social y fomentar la construcción de ciudadanía.</v>
          </cell>
          <cell r="E387" t="str">
            <v>Educación</v>
          </cell>
          <cell r="F387" t="str">
            <v>MINEDUCACION</v>
          </cell>
          <cell r="G387" t="str">
            <v>Fomento de la Educación Superior</v>
          </cell>
          <cell r="H387">
            <v>4458</v>
          </cell>
          <cell r="I387" t="str">
            <v>Nuevos cupos en educación superior</v>
          </cell>
          <cell r="J387" t="str">
            <v>Gestión</v>
          </cell>
          <cell r="K387" t="str">
            <v>Sectorial</v>
          </cell>
          <cell r="L387" t="str">
            <v>SI</v>
          </cell>
          <cell r="M387" t="str">
            <v>SI</v>
          </cell>
          <cell r="N387" t="str">
            <v>NO</v>
          </cell>
          <cell r="O387" t="str">
            <v>SI</v>
          </cell>
          <cell r="P387" t="str">
            <v>Cupos</v>
          </cell>
          <cell r="Q387" t="str">
            <v>Anual</v>
          </cell>
          <cell r="R387" t="str">
            <v>Flujo</v>
          </cell>
          <cell r="S387">
            <v>464164</v>
          </cell>
          <cell r="T387">
            <v>92888</v>
          </cell>
          <cell r="U387">
            <v>185776</v>
          </cell>
          <cell r="V387">
            <v>278664</v>
          </cell>
          <cell r="W387">
            <v>400000</v>
          </cell>
          <cell r="X387">
            <v>400000</v>
          </cell>
          <cell r="Y387">
            <v>0</v>
          </cell>
          <cell r="Z387">
            <v>0</v>
          </cell>
          <cell r="AA387">
            <v>0</v>
          </cell>
          <cell r="AB387">
            <v>0</v>
          </cell>
          <cell r="AC387">
            <v>0</v>
          </cell>
          <cell r="AD387">
            <v>0</v>
          </cell>
          <cell r="AE387" t="str">
            <v>Mesa Regionalización CESU-ASCUN 15-04-16. Discusión caps 4 y 5 Documento Política y Financiación Regionalización. Discución: Transformar U departamentales en nacionales /eliminar injerencia política departamental en presupuesto de IES públicas. Debate nec</v>
          </cell>
          <cell r="AF387">
            <v>42490.208333333299</v>
          </cell>
          <cell r="AG387">
            <v>42496.506673113399</v>
          </cell>
          <cell r="AH387" t="str">
            <v>Luis Bernardo Carrillo</v>
          </cell>
          <cell r="AI387" t="str">
            <v>LCarrillo@mineducacion.gov.co</v>
          </cell>
          <cell r="AJ387">
            <v>180</v>
          </cell>
          <cell r="AK387">
            <v>0</v>
          </cell>
          <cell r="AL387">
            <v>0</v>
          </cell>
        </row>
        <row r="388">
          <cell r="A388">
            <v>4459</v>
          </cell>
          <cell r="B388" t="str">
            <v>Todos por un Nuevo País</v>
          </cell>
          <cell r="C388" t="str">
            <v>Movilidad social</v>
          </cell>
          <cell r="D388" t="str">
            <v>Cerrar la brecha en el acceso y la calidad de la educación, para mejorar la formación de capital humano, incrementar la movilidad social y fomentar la construcción de ciudadanía.</v>
          </cell>
          <cell r="E388" t="str">
            <v>Educación</v>
          </cell>
          <cell r="F388" t="str">
            <v>MINEDUCACION</v>
          </cell>
          <cell r="G388" t="str">
            <v>Fomento de la Educación Superior</v>
          </cell>
          <cell r="H388">
            <v>4459</v>
          </cell>
          <cell r="I388" t="str">
            <v>Tasa de deserción en educación superior</v>
          </cell>
          <cell r="J388" t="str">
            <v>Resultado</v>
          </cell>
          <cell r="K388" t="str">
            <v>Sectorial</v>
          </cell>
          <cell r="L388" t="str">
            <v>SI</v>
          </cell>
          <cell r="M388" t="str">
            <v>NO</v>
          </cell>
          <cell r="N388" t="str">
            <v>NO</v>
          </cell>
          <cell r="O388" t="str">
            <v>SI</v>
          </cell>
          <cell r="P388" t="str">
            <v>Tasa</v>
          </cell>
          <cell r="Q388" t="str">
            <v>Anual</v>
          </cell>
          <cell r="R388" t="str">
            <v>Reducción</v>
          </cell>
          <cell r="S388">
            <v>10.3</v>
          </cell>
          <cell r="T388">
            <v>9.6999999999999993</v>
          </cell>
          <cell r="U388">
            <v>9.1</v>
          </cell>
          <cell r="V388">
            <v>8.6</v>
          </cell>
          <cell r="W388">
            <v>8</v>
          </cell>
          <cell r="X388">
            <v>8</v>
          </cell>
          <cell r="Y388">
            <v>0</v>
          </cell>
          <cell r="Z388">
            <v>0</v>
          </cell>
          <cell r="AA388">
            <v>0</v>
          </cell>
          <cell r="AB388">
            <v>0</v>
          </cell>
          <cell r="AC388">
            <v>0</v>
          </cell>
          <cell r="AD388">
            <v>0</v>
          </cell>
          <cell r="AE388" t="str">
            <v xml:space="preserve">Se inició el procesamiento de información y análisis de datos para calcular la tasa de deserción 2015. Los delegados de la Ministra se encuentran socializando la guía de permanencia y graduación en los consejos superiores de la IES públicas. </v>
          </cell>
          <cell r="AF388">
            <v>42490.208333333299</v>
          </cell>
          <cell r="AG388">
            <v>42495.665246875004</v>
          </cell>
          <cell r="AH388" t="str">
            <v>Luis Bernardo Carrillo</v>
          </cell>
          <cell r="AI388" t="str">
            <v>LCarrillo@mineducacion.gov.co</v>
          </cell>
          <cell r="AJ388">
            <v>360</v>
          </cell>
          <cell r="AK388">
            <v>0</v>
          </cell>
          <cell r="AL388">
            <v>0</v>
          </cell>
        </row>
        <row r="389">
          <cell r="A389">
            <v>4461</v>
          </cell>
          <cell r="B389" t="str">
            <v>Todos por un Nuevo País</v>
          </cell>
          <cell r="C389" t="str">
            <v>Movilidad social</v>
          </cell>
          <cell r="D389" t="str">
            <v>Cerrar la brecha en el acceso y la calidad de la educación, para mejorar la formación de capital humano, incrementar la movilidad social y fomentar la construcción de ciudadanía.</v>
          </cell>
          <cell r="E389" t="str">
            <v>Educación</v>
          </cell>
          <cell r="F389" t="str">
            <v>MINEDUCACION</v>
          </cell>
          <cell r="G389" t="str">
            <v>Fomento de la Educación Superior</v>
          </cell>
          <cell r="H389">
            <v>4461</v>
          </cell>
          <cell r="I389" t="str">
            <v>Estudiantes beneficiados con nuevos créditos condonables</v>
          </cell>
          <cell r="J389" t="str">
            <v>Producto</v>
          </cell>
          <cell r="K389" t="str">
            <v>Sectorial</v>
          </cell>
          <cell r="L389" t="str">
            <v>SI</v>
          </cell>
          <cell r="M389" t="str">
            <v>SI</v>
          </cell>
          <cell r="N389" t="str">
            <v>NO</v>
          </cell>
          <cell r="O389" t="str">
            <v>SI</v>
          </cell>
          <cell r="P389" t="str">
            <v>Estudiantes</v>
          </cell>
          <cell r="Q389" t="str">
            <v>Semestral</v>
          </cell>
          <cell r="R389" t="str">
            <v>Acumulado</v>
          </cell>
          <cell r="S389">
            <v>23067</v>
          </cell>
          <cell r="T389">
            <v>18347</v>
          </cell>
          <cell r="U389">
            <v>37614</v>
          </cell>
          <cell r="V389">
            <v>36183</v>
          </cell>
          <cell r="W389">
            <v>36183</v>
          </cell>
          <cell r="X389">
            <v>125000</v>
          </cell>
          <cell r="Y389">
            <v>0</v>
          </cell>
          <cell r="Z389">
            <v>0</v>
          </cell>
          <cell r="AA389">
            <v>0</v>
          </cell>
          <cell r="AB389">
            <v>0</v>
          </cell>
          <cell r="AC389">
            <v>0</v>
          </cell>
          <cell r="AD389">
            <v>0</v>
          </cell>
          <cell r="AE389" t="str">
            <v>Hasta el mes de marzo se han girado 14.014 nuevos créditos condonables.</v>
          </cell>
          <cell r="AF389">
            <v>42460.208333333299</v>
          </cell>
          <cell r="AG389">
            <v>42474.487295567102</v>
          </cell>
          <cell r="AH389" t="str">
            <v>Luis Bernardo Carrillo</v>
          </cell>
          <cell r="AI389" t="str">
            <v>LCarrillo@mineducacion.gov.co</v>
          </cell>
          <cell r="AJ389">
            <v>15</v>
          </cell>
          <cell r="AK389">
            <v>0</v>
          </cell>
          <cell r="AL389">
            <v>0</v>
          </cell>
        </row>
        <row r="390">
          <cell r="A390">
            <v>4462</v>
          </cell>
          <cell r="B390" t="str">
            <v>Todos por un Nuevo País</v>
          </cell>
          <cell r="C390" t="str">
            <v>Movilidad social</v>
          </cell>
          <cell r="D390" t="str">
            <v>Cerrar la brecha en el acceso y la calidad de la educación, para mejorar la formación de capital humano, incrementar la movilidad social y fomentar la construcción de ciudadanía.</v>
          </cell>
          <cell r="E390" t="str">
            <v>Educación</v>
          </cell>
          <cell r="F390" t="str">
            <v>MINEDUCACION</v>
          </cell>
          <cell r="G390" t="str">
            <v>Fomento de la Educación Superior</v>
          </cell>
          <cell r="H390">
            <v>4462</v>
          </cell>
          <cell r="I390" t="str">
            <v>Porcentaje de créditos nuevos de pregrado aprobados en Programas o Instituciones Educativas Certificadas con alta calidad</v>
          </cell>
          <cell r="J390" t="str">
            <v>Gestión</v>
          </cell>
          <cell r="K390" t="str">
            <v>Sectorial</v>
          </cell>
          <cell r="L390" t="str">
            <v>SI</v>
          </cell>
          <cell r="M390" t="str">
            <v>NO</v>
          </cell>
          <cell r="N390" t="str">
            <v>NO</v>
          </cell>
          <cell r="O390" t="str">
            <v>SI</v>
          </cell>
          <cell r="P390" t="str">
            <v>Porcentaje</v>
          </cell>
          <cell r="Q390" t="str">
            <v>Semestral</v>
          </cell>
          <cell r="R390" t="str">
            <v>Flujo</v>
          </cell>
          <cell r="S390">
            <v>39</v>
          </cell>
          <cell r="T390">
            <v>45</v>
          </cell>
          <cell r="U390">
            <v>50</v>
          </cell>
          <cell r="V390">
            <v>55</v>
          </cell>
          <cell r="W390">
            <v>60</v>
          </cell>
          <cell r="X390">
            <v>60</v>
          </cell>
          <cell r="Y390">
            <v>0</v>
          </cell>
          <cell r="Z390">
            <v>0</v>
          </cell>
          <cell r="AA390">
            <v>0</v>
          </cell>
          <cell r="AB390">
            <v>0</v>
          </cell>
          <cell r="AC390">
            <v>0</v>
          </cell>
          <cell r="AD390">
            <v>0</v>
          </cell>
          <cell r="AE390" t="str">
            <v>Hasta el mes de marzo se han aprobado 12.604 nuevos créditos de pregrado para estudios en instituciones o programas de alta calidad.</v>
          </cell>
          <cell r="AF390">
            <v>42460.208333333299</v>
          </cell>
          <cell r="AG390">
            <v>42470.923035798602</v>
          </cell>
          <cell r="AH390" t="str">
            <v>Luis Bernardo Carrillo</v>
          </cell>
          <cell r="AI390" t="str">
            <v>LCarrillo@mineducacion.gov.co</v>
          </cell>
          <cell r="AJ390">
            <v>15</v>
          </cell>
          <cell r="AK390">
            <v>0</v>
          </cell>
          <cell r="AL390">
            <v>0</v>
          </cell>
        </row>
        <row r="391">
          <cell r="A391">
            <v>5159</v>
          </cell>
          <cell r="B391" t="str">
            <v>Todos por un Nuevo País</v>
          </cell>
          <cell r="C391" t="str">
            <v>Movilidad social</v>
          </cell>
          <cell r="D391" t="str">
            <v>Cerrar la brecha en el acceso y la calidad de la educación, para mejorar la formación de capital humano, incrementar la movilidad social y fomentar la construcción de ciudadanía.</v>
          </cell>
          <cell r="E391" t="str">
            <v>Educación</v>
          </cell>
          <cell r="F391" t="str">
            <v>MINEDUCACION</v>
          </cell>
          <cell r="G391" t="str">
            <v>Fomento de la Educación Superior</v>
          </cell>
          <cell r="H391">
            <v>5159</v>
          </cell>
          <cell r="I391" t="str">
            <v>Estudiantes beneficiarios del Programa Ser Pilo Paga</v>
          </cell>
          <cell r="J391" t="str">
            <v>Producto</v>
          </cell>
          <cell r="K391" t="str">
            <v>Sectorial</v>
          </cell>
          <cell r="L391" t="str">
            <v>NO</v>
          </cell>
          <cell r="M391" t="str">
            <v>SI</v>
          </cell>
          <cell r="N391" t="str">
            <v>NO</v>
          </cell>
          <cell r="O391" t="str">
            <v>SI</v>
          </cell>
          <cell r="P391" t="str">
            <v>Estudiantes</v>
          </cell>
          <cell r="Q391" t="str">
            <v>Anual</v>
          </cell>
          <cell r="R391" t="str">
            <v>Acumulado</v>
          </cell>
          <cell r="S391">
            <v>0</v>
          </cell>
          <cell r="T391">
            <v>10000</v>
          </cell>
          <cell r="U391">
            <v>10000</v>
          </cell>
          <cell r="V391">
            <v>10000</v>
          </cell>
          <cell r="W391">
            <v>10000</v>
          </cell>
          <cell r="X391">
            <v>40000</v>
          </cell>
          <cell r="Y391">
            <v>0</v>
          </cell>
          <cell r="Z391">
            <v>0</v>
          </cell>
          <cell r="AA391">
            <v>0</v>
          </cell>
          <cell r="AB391">
            <v>0</v>
          </cell>
          <cell r="AC391">
            <v>0</v>
          </cell>
          <cell r="AD391">
            <v>0</v>
          </cell>
          <cell r="AE391" t="str">
            <v>Se ejecuta plan visitas técnicas de seguimiento administrativo al programa. Articula la gestión ICETEX a través de los Amigos Pilos, con la del MEN con los Enlaces, en la verificación de la condición de los beneficiarios en relación con: estudiantes benef</v>
          </cell>
          <cell r="AF391">
            <v>42490.208333333299</v>
          </cell>
          <cell r="AG391">
            <v>42495.663499270799</v>
          </cell>
          <cell r="AH391" t="str">
            <v>Luis Bernardo Carrillo</v>
          </cell>
          <cell r="AI391" t="str">
            <v>LCarrillo@mineducacion.gov.co</v>
          </cell>
          <cell r="AJ391">
            <v>0</v>
          </cell>
          <cell r="AK391">
            <v>0</v>
          </cell>
          <cell r="AL391">
            <v>0</v>
          </cell>
        </row>
        <row r="392">
          <cell r="A392">
            <v>5161</v>
          </cell>
          <cell r="B392" t="str">
            <v>Todos por un Nuevo País</v>
          </cell>
          <cell r="C392" t="str">
            <v>Movilidad social</v>
          </cell>
          <cell r="D392" t="str">
            <v>Cerrar la brecha en el acceso y la calidad de la educación, para mejorar la formación de capital humano, incrementar la movilidad social y fomentar la construcción de ciudadanía.</v>
          </cell>
          <cell r="E392" t="str">
            <v>Educación</v>
          </cell>
          <cell r="F392" t="str">
            <v>MINEDUCACION</v>
          </cell>
          <cell r="G392" t="str">
            <v>Fomento de la Educación Superior</v>
          </cell>
          <cell r="H392">
            <v>5161</v>
          </cell>
          <cell r="I392" t="str">
            <v>Tasa de deserción del Programa Ser Pilo Paga</v>
          </cell>
          <cell r="J392" t="str">
            <v>Resultado</v>
          </cell>
          <cell r="K392" t="str">
            <v>Sectorial</v>
          </cell>
          <cell r="L392" t="str">
            <v>NO</v>
          </cell>
          <cell r="M392" t="str">
            <v>SI</v>
          </cell>
          <cell r="N392" t="str">
            <v>NO</v>
          </cell>
          <cell r="O392" t="str">
            <v>SI</v>
          </cell>
          <cell r="P392" t="str">
            <v>Tasa</v>
          </cell>
          <cell r="Q392" t="str">
            <v>Anual</v>
          </cell>
          <cell r="R392" t="str">
            <v>Stock</v>
          </cell>
          <cell r="S392">
            <v>0</v>
          </cell>
          <cell r="T392">
            <v>5</v>
          </cell>
          <cell r="U392">
            <v>5</v>
          </cell>
          <cell r="V392">
            <v>5</v>
          </cell>
          <cell r="W392">
            <v>5</v>
          </cell>
          <cell r="X392">
            <v>5</v>
          </cell>
          <cell r="Y392">
            <v>0</v>
          </cell>
          <cell r="Z392">
            <v>0</v>
          </cell>
          <cell r="AA392">
            <v>0</v>
          </cell>
          <cell r="AB392">
            <v>0</v>
          </cell>
          <cell r="AC392">
            <v>0</v>
          </cell>
          <cell r="AD392">
            <v>0</v>
          </cell>
          <cell r="AE392" t="str">
            <v>Lanzamientos Sociedad Pilo/estrategia conformación redes benef, 13 IES: USTA USA UDEA UDEM ICESI UAM PUJ Cali UAO UniSABANA UniANDES UniVALLE UPTC y PONAL. 26 líderes y asistentes /relacionamiento con MEN /adelantar proyectos incentivar permanencia. Segui</v>
          </cell>
          <cell r="AF392">
            <v>42490.208333333299</v>
          </cell>
          <cell r="AG392">
            <v>42495.661580590298</v>
          </cell>
          <cell r="AH392" t="str">
            <v>Luis Bernardo Carrillo</v>
          </cell>
          <cell r="AI392" t="str">
            <v>LCarrillo@mineducacion.gov.co</v>
          </cell>
          <cell r="AJ392">
            <v>0</v>
          </cell>
          <cell r="AK392">
            <v>0</v>
          </cell>
          <cell r="AL392">
            <v>0</v>
          </cell>
        </row>
        <row r="393">
          <cell r="A393">
            <v>5358</v>
          </cell>
          <cell r="B393" t="str">
            <v>Todos por un Nuevo País</v>
          </cell>
          <cell r="C393" t="str">
            <v>Movilidad social</v>
          </cell>
          <cell r="D393" t="str">
            <v>Cerrar la brecha en el acceso y la calidad de la educación, para mejorar la formación de capital humano, incrementar la movilidad social y fomentar la construcción de ciudadanía.</v>
          </cell>
          <cell r="E393" t="str">
            <v>Educación</v>
          </cell>
          <cell r="F393" t="str">
            <v>MINEDUCACION</v>
          </cell>
          <cell r="G393" t="str">
            <v>Grupos Étnicos - Educación</v>
          </cell>
          <cell r="H393">
            <v>5358</v>
          </cell>
          <cell r="I393" t="str">
            <v>Sistema Educativo Indígena Propio como política educativa para los pueblos indígenas formulado e implementado</v>
          </cell>
          <cell r="J393" t="str">
            <v>Gestión</v>
          </cell>
          <cell r="K393" t="str">
            <v>Transversal</v>
          </cell>
          <cell r="L393" t="str">
            <v>SI</v>
          </cell>
          <cell r="M393" t="str">
            <v>NO</v>
          </cell>
          <cell r="N393" t="str">
            <v>SI</v>
          </cell>
          <cell r="O393" t="str">
            <v>SI</v>
          </cell>
          <cell r="P393" t="str">
            <v>Porcentaje</v>
          </cell>
          <cell r="Q393" t="str">
            <v>Anual</v>
          </cell>
          <cell r="R393" t="str">
            <v>Capacidad</v>
          </cell>
          <cell r="S393">
            <v>0</v>
          </cell>
          <cell r="T393">
            <v>25</v>
          </cell>
          <cell r="U393">
            <v>50</v>
          </cell>
          <cell r="V393">
            <v>75</v>
          </cell>
          <cell r="W393">
            <v>100</v>
          </cell>
          <cell r="X393">
            <v>100</v>
          </cell>
          <cell r="Y393">
            <v>0</v>
          </cell>
          <cell r="Z393">
            <v>0</v>
          </cell>
          <cell r="AA393">
            <v>0</v>
          </cell>
          <cell r="AB393">
            <v>0</v>
          </cell>
          <cell r="AC393">
            <v>0</v>
          </cell>
          <cell r="AD393">
            <v>0</v>
          </cell>
          <cell r="AE393" t="str">
            <v>En el mes de junio, luego de tener una propuesta de ruta metodológica de la CP SEIP, se empezaron a generar reuniones políticas de concertación con las 5 organizaciones indígenas, para concertar de manera política este proceso y los alcances del mismo.</v>
          </cell>
          <cell r="AF393">
            <v>42551.208333333299</v>
          </cell>
          <cell r="AG393">
            <v>42467.677949421297</v>
          </cell>
          <cell r="AH393" t="str">
            <v>Hector Julio Flechas</v>
          </cell>
          <cell r="AI393" t="str">
            <v>HFlechas@mineducacion.gov.co</v>
          </cell>
          <cell r="AJ393">
            <v>90</v>
          </cell>
          <cell r="AK393">
            <v>0</v>
          </cell>
          <cell r="AL393">
            <v>0</v>
          </cell>
        </row>
        <row r="394">
          <cell r="A394">
            <v>5360</v>
          </cell>
          <cell r="B394" t="str">
            <v>Todos por un Nuevo País</v>
          </cell>
          <cell r="C394" t="str">
            <v>Movilidad social</v>
          </cell>
          <cell r="D394" t="str">
            <v>Cerrar la brecha en el acceso y la calidad de la educación, para mejorar la formación de capital humano, incrementar la movilidad social y fomentar la construcción de ciudadanía.</v>
          </cell>
          <cell r="E394" t="str">
            <v>Educación</v>
          </cell>
          <cell r="F394" t="str">
            <v>MINEDUCACION</v>
          </cell>
          <cell r="G394" t="str">
            <v>Grupos Étnicos - Educación</v>
          </cell>
          <cell r="H394">
            <v>5360</v>
          </cell>
          <cell r="I394" t="str">
            <v>Capacidad instalada en los pueblos indígenas para que sean certificados, implementando el decreto 1953 de 2014</v>
          </cell>
          <cell r="J394" t="str">
            <v>Gestión</v>
          </cell>
          <cell r="K394" t="str">
            <v>Transversal</v>
          </cell>
          <cell r="L394" t="str">
            <v>SI</v>
          </cell>
          <cell r="M394" t="str">
            <v>NO</v>
          </cell>
          <cell r="N394" t="str">
            <v>SI</v>
          </cell>
          <cell r="O394" t="str">
            <v>SI</v>
          </cell>
          <cell r="P394" t="str">
            <v>Porcentaje</v>
          </cell>
          <cell r="Q394" t="str">
            <v>Anual</v>
          </cell>
          <cell r="R394" t="str">
            <v>Capacidad</v>
          </cell>
          <cell r="S394">
            <v>0</v>
          </cell>
          <cell r="T394">
            <v>0</v>
          </cell>
          <cell r="U394">
            <v>40</v>
          </cell>
          <cell r="V394">
            <v>70</v>
          </cell>
          <cell r="W394">
            <v>100</v>
          </cell>
          <cell r="X394">
            <v>100</v>
          </cell>
          <cell r="Y394">
            <v>0</v>
          </cell>
          <cell r="Z394">
            <v>0</v>
          </cell>
          <cell r="AA394">
            <v>0</v>
          </cell>
          <cell r="AB394">
            <v>0</v>
          </cell>
          <cell r="AC394">
            <v>0</v>
          </cell>
          <cell r="AD394">
            <v>0</v>
          </cell>
          <cell r="AE394" t="str">
            <v>Para dar cumplimiento en el mes de enero de 2016, se realizó un plan de trabajo, el cual contiene las acciones a realizar para el 2016 y la asignación presupuestal que se requiere. Dado lo anterior se tiene proyectado realizar un Plan de Acompañamiento Si</v>
          </cell>
          <cell r="AF394">
            <v>42400.208333333299</v>
          </cell>
          <cell r="AG394">
            <v>42438.472121412</v>
          </cell>
          <cell r="AH394" t="str">
            <v>Hector Julio Flechas</v>
          </cell>
          <cell r="AI394" t="str">
            <v>HFlechas@mineducacion.gov.co</v>
          </cell>
          <cell r="AJ394">
            <v>90</v>
          </cell>
          <cell r="AK394">
            <v>0</v>
          </cell>
          <cell r="AL394">
            <v>0</v>
          </cell>
        </row>
        <row r="395">
          <cell r="A395">
            <v>5361</v>
          </cell>
          <cell r="B395" t="str">
            <v>Todos por un Nuevo País</v>
          </cell>
          <cell r="C395" t="str">
            <v>Movilidad social</v>
          </cell>
          <cell r="D395" t="str">
            <v>Cerrar la brecha en el acceso y la calidad de la educación, para mejorar la formación de capital humano, incrementar la movilidad social y fomentar la construcción de ciudadanía.</v>
          </cell>
          <cell r="E395" t="str">
            <v>Educación</v>
          </cell>
          <cell r="F395" t="str">
            <v>MINEDUCACION</v>
          </cell>
          <cell r="G395" t="str">
            <v>Grupos Étnicos - Educación</v>
          </cell>
          <cell r="H395">
            <v>5361</v>
          </cell>
          <cell r="I395" t="str">
            <v>Estudiantes indígenas beneficiarios de créditos del Fondo Alvaro Ulcue Chocue y otros programas de financiación</v>
          </cell>
          <cell r="J395" t="str">
            <v>Producto</v>
          </cell>
          <cell r="K395" t="str">
            <v>Transversal</v>
          </cell>
          <cell r="L395" t="str">
            <v>SI</v>
          </cell>
          <cell r="M395" t="str">
            <v>NO</v>
          </cell>
          <cell r="N395" t="str">
            <v>SI</v>
          </cell>
          <cell r="O395" t="str">
            <v>SI</v>
          </cell>
          <cell r="P395" t="str">
            <v>Estudiantes indígenas</v>
          </cell>
          <cell r="Q395" t="str">
            <v>Anual</v>
          </cell>
          <cell r="R395" t="str">
            <v>Acumulado</v>
          </cell>
          <cell r="S395">
            <v>1300</v>
          </cell>
          <cell r="T395">
            <v>1500</v>
          </cell>
          <cell r="U395">
            <v>2000</v>
          </cell>
          <cell r="V395">
            <v>2000</v>
          </cell>
          <cell r="W395">
            <v>2500</v>
          </cell>
          <cell r="X395">
            <v>8000</v>
          </cell>
          <cell r="Y395">
            <v>0</v>
          </cell>
          <cell r="Z395">
            <v>0</v>
          </cell>
          <cell r="AA395">
            <v>0</v>
          </cell>
          <cell r="AB395">
            <v>0</v>
          </cell>
          <cell r="AC395">
            <v>0</v>
          </cell>
          <cell r="AD395">
            <v>0</v>
          </cell>
          <cell r="AE395" t="str">
            <v xml:space="preserve">El 28 de abril de 2016 se realizó concertación de indicadores con las autoridades indígenas de los compromisos establecidos en el Plan Nacional de Desarrollo. </v>
          </cell>
          <cell r="AF395">
            <v>42490.208333333299</v>
          </cell>
          <cell r="AG395">
            <v>42500.6205435995</v>
          </cell>
          <cell r="AH395" t="str">
            <v>Luis Bernardo Carrillo</v>
          </cell>
          <cell r="AI395" t="str">
            <v>LCarrillo@mineducacion.gov.co</v>
          </cell>
          <cell r="AJ395">
            <v>90</v>
          </cell>
          <cell r="AK395">
            <v>0</v>
          </cell>
          <cell r="AL395">
            <v>0</v>
          </cell>
        </row>
        <row r="396">
          <cell r="A396">
            <v>5391</v>
          </cell>
          <cell r="B396" t="str">
            <v>Todos por un Nuevo País</v>
          </cell>
          <cell r="C396" t="str">
            <v>Movilidad social</v>
          </cell>
          <cell r="D396" t="str">
            <v>Cerrar la brecha en el acceso y la calidad de la educación, para mejorar la formación de capital humano, incrementar la movilidad social y fomentar la construcción de ciudadanía.</v>
          </cell>
          <cell r="E396" t="str">
            <v>Educación</v>
          </cell>
          <cell r="F396" t="str">
            <v>MINEDUCACION</v>
          </cell>
          <cell r="G396" t="str">
            <v>Grupos Étnicos - Educación</v>
          </cell>
          <cell r="H396">
            <v>5391</v>
          </cell>
          <cell r="I396" t="str">
            <v>Programa de formación para adultos del Pueblo Rrom en el marco de usos y costumbres diseñado e implementado</v>
          </cell>
          <cell r="J396" t="str">
            <v>Gestión</v>
          </cell>
          <cell r="K396" t="str">
            <v>Sectorial</v>
          </cell>
          <cell r="L396" t="str">
            <v>SI</v>
          </cell>
          <cell r="M396" t="str">
            <v>NO</v>
          </cell>
          <cell r="N396" t="str">
            <v>NO</v>
          </cell>
          <cell r="O396" t="str">
            <v>SI</v>
          </cell>
          <cell r="P396" t="str">
            <v>Porcentaje</v>
          </cell>
          <cell r="Q396" t="str">
            <v>Anual</v>
          </cell>
          <cell r="R396" t="str">
            <v>Capacidad</v>
          </cell>
          <cell r="S396">
            <v>0</v>
          </cell>
          <cell r="T396">
            <v>5</v>
          </cell>
          <cell r="U396">
            <v>30</v>
          </cell>
          <cell r="V396">
            <v>50</v>
          </cell>
          <cell r="W396">
            <v>100</v>
          </cell>
          <cell r="X396">
            <v>100</v>
          </cell>
          <cell r="Y396">
            <v>0</v>
          </cell>
          <cell r="Z396">
            <v>0</v>
          </cell>
          <cell r="AA396">
            <v>0</v>
          </cell>
          <cell r="AB396">
            <v>0</v>
          </cell>
          <cell r="AC396">
            <v>0</v>
          </cell>
          <cell r="AD396">
            <v>0</v>
          </cell>
          <cell r="AE396" t="str">
            <v>Durante el mes de abril el Ministerio de Educación a través del Viceministerio de PBM realizó la Mesa de Diálogo Rrom con la participación de los delegados de las kumpanyas como lo establece el Decreto 2957/2010. En dicho espacio se retomó el diálogo dire</v>
          </cell>
          <cell r="AF396">
            <v>42490.208333333299</v>
          </cell>
          <cell r="AG396">
            <v>42496.495285844903</v>
          </cell>
          <cell r="AH396" t="str">
            <v>Hector Julio Flechas</v>
          </cell>
          <cell r="AI396" t="str">
            <v>HFlechas@mineducacion.gov.co</v>
          </cell>
          <cell r="AJ396">
            <v>90</v>
          </cell>
          <cell r="AK396">
            <v>0</v>
          </cell>
          <cell r="AL396">
            <v>0</v>
          </cell>
        </row>
        <row r="397">
          <cell r="A397">
            <v>5393</v>
          </cell>
          <cell r="B397" t="str">
            <v>Todos por un Nuevo País</v>
          </cell>
          <cell r="C397" t="str">
            <v>Movilidad social</v>
          </cell>
          <cell r="D397" t="str">
            <v>Cerrar la brecha en el acceso y la calidad de la educación, para mejorar la formación de capital humano, incrementar la movilidad social y fomentar la construcción de ciudadanía.</v>
          </cell>
          <cell r="E397" t="str">
            <v>Educación</v>
          </cell>
          <cell r="F397" t="str">
            <v>MINEDUCACION</v>
          </cell>
          <cell r="G397" t="str">
            <v>Grupos Étnicos - Educación</v>
          </cell>
          <cell r="H397">
            <v>5393</v>
          </cell>
          <cell r="I397" t="str">
            <v>Entidades territoriales (con presencia de poblacion rrom en sus EE) que cuentan con lineamientos de educación intercultural desde los usos y costumbres del Pueblo Rrom desde la primera infancia hasta la educación superior, diseñados y socializados</v>
          </cell>
          <cell r="J397" t="str">
            <v>Gestión</v>
          </cell>
          <cell r="K397" t="str">
            <v>Sectorial</v>
          </cell>
          <cell r="L397" t="str">
            <v>SI</v>
          </cell>
          <cell r="M397" t="str">
            <v>SI</v>
          </cell>
          <cell r="N397" t="str">
            <v>NO</v>
          </cell>
          <cell r="O397" t="str">
            <v>SI</v>
          </cell>
          <cell r="P397" t="str">
            <v>Porcentaje</v>
          </cell>
          <cell r="Q397" t="str">
            <v>Anual</v>
          </cell>
          <cell r="R397" t="str">
            <v>Capacidad</v>
          </cell>
          <cell r="S397">
            <v>0</v>
          </cell>
          <cell r="T397">
            <v>0</v>
          </cell>
          <cell r="U397">
            <v>35</v>
          </cell>
          <cell r="V397">
            <v>70</v>
          </cell>
          <cell r="W397">
            <v>100</v>
          </cell>
          <cell r="X397">
            <v>100</v>
          </cell>
          <cell r="Y397">
            <v>0</v>
          </cell>
          <cell r="Z397">
            <v>0</v>
          </cell>
          <cell r="AA397">
            <v>0</v>
          </cell>
          <cell r="AB397">
            <v>0</v>
          </cell>
          <cell r="AC397">
            <v>0</v>
          </cell>
          <cell r="AD397">
            <v>0</v>
          </cell>
          <cell r="AE397" t="str">
            <v>Durante el mes de abril el Ministerio de Educación a través del Viceministerio de PBM realizó la Mesa de Diálogo Rrom con la participación de los delegados de las kumpanyas como lo establece el Decreto 2957/2010. En dicho espacio se retomó el diálogo dire</v>
          </cell>
          <cell r="AF397">
            <v>42490.208333333299</v>
          </cell>
          <cell r="AG397">
            <v>42496.494885798602</v>
          </cell>
          <cell r="AH397" t="str">
            <v>Hector Julio Flechas</v>
          </cell>
          <cell r="AI397" t="str">
            <v>HFlechas@mineducacion.gov.co</v>
          </cell>
          <cell r="AJ397">
            <v>90</v>
          </cell>
          <cell r="AK397">
            <v>0</v>
          </cell>
          <cell r="AL397">
            <v>0</v>
          </cell>
        </row>
        <row r="398">
          <cell r="A398">
            <v>5394</v>
          </cell>
          <cell r="B398" t="str">
            <v>Todos por un Nuevo País</v>
          </cell>
          <cell r="C398" t="str">
            <v>Movilidad social</v>
          </cell>
          <cell r="D398" t="str">
            <v>Cerrar la brecha en el acceso y la calidad de la educación, para mejorar la formación de capital humano, incrementar la movilidad social y fomentar la construcción de ciudadanía.</v>
          </cell>
          <cell r="E398" t="str">
            <v>Educación</v>
          </cell>
          <cell r="F398" t="str">
            <v>MINEDUCACION</v>
          </cell>
          <cell r="G398" t="str">
            <v>Grupos Étnicos - Educación</v>
          </cell>
          <cell r="H398">
            <v>5394</v>
          </cell>
          <cell r="I398" t="str">
            <v xml:space="preserve">Cupos en educación superior para la población del Pueblo Rrom </v>
          </cell>
          <cell r="J398" t="str">
            <v>Producto</v>
          </cell>
          <cell r="K398" t="str">
            <v>Sectorial</v>
          </cell>
          <cell r="L398" t="str">
            <v>SI</v>
          </cell>
          <cell r="M398" t="str">
            <v>NO</v>
          </cell>
          <cell r="N398" t="str">
            <v>NO</v>
          </cell>
          <cell r="O398" t="str">
            <v>SI</v>
          </cell>
          <cell r="P398" t="str">
            <v>Cupos</v>
          </cell>
          <cell r="Q398" t="str">
            <v>Anual</v>
          </cell>
          <cell r="R398" t="str">
            <v>Acumulado</v>
          </cell>
          <cell r="S398">
            <v>0</v>
          </cell>
          <cell r="T398">
            <v>2</v>
          </cell>
          <cell r="U398">
            <v>4</v>
          </cell>
          <cell r="V398">
            <v>6</v>
          </cell>
          <cell r="W398">
            <v>8</v>
          </cell>
          <cell r="X398">
            <v>20</v>
          </cell>
          <cell r="Y398">
            <v>0</v>
          </cell>
          <cell r="Z398">
            <v>0</v>
          </cell>
          <cell r="AA398">
            <v>0</v>
          </cell>
          <cell r="AB398">
            <v>0</v>
          </cell>
          <cell r="AC398">
            <v>0</v>
          </cell>
          <cell r="AD398">
            <v>0</v>
          </cell>
          <cell r="AE398" t="str">
            <v xml:space="preserve">Se realizó reunión con la mesa nacional Rrom en la cual se socializó y aprobó el reglamento del fondo y se definió la participación de un delegado en la junta. Se estima para el mes de mayo definir calendario para apertura de la convocatoria para lo cual </v>
          </cell>
          <cell r="AF398">
            <v>42490.208333333299</v>
          </cell>
          <cell r="AG398">
            <v>42494.6684586806</v>
          </cell>
          <cell r="AH398" t="str">
            <v>Luis Bernardo Carrillo</v>
          </cell>
          <cell r="AI398" t="str">
            <v>LCarrillo@mineducacion.gov.co</v>
          </cell>
          <cell r="AJ398">
            <v>90</v>
          </cell>
          <cell r="AK398">
            <v>0</v>
          </cell>
          <cell r="AL398">
            <v>0</v>
          </cell>
        </row>
        <row r="399">
          <cell r="A399">
            <v>5320</v>
          </cell>
          <cell r="B399" t="str">
            <v>Todos por un Nuevo País</v>
          </cell>
          <cell r="C399" t="str">
            <v>Movilidad social</v>
          </cell>
          <cell r="D399" t="str">
            <v>Cerrar la brecha en el acceso y la calidad de la educación, para mejorar la formación de capital humano, incrementar la movilidad social y fomentar la construcción de ciudadanía.</v>
          </cell>
          <cell r="E399" t="str">
            <v>Inclusión Social y Reconciliación</v>
          </cell>
          <cell r="F399" t="str">
            <v>ICBF</v>
          </cell>
          <cell r="G399" t="str">
            <v>Atención y asistencia integral a la primera infancia, la infancia, la adolescencia, la juventud y sus familias</v>
          </cell>
          <cell r="H399">
            <v>5320</v>
          </cell>
          <cell r="I399" t="str">
            <v>Niños y niñas con educación inicial y cuidado dentro de modalidades de atención tradicional</v>
          </cell>
          <cell r="J399" t="str">
            <v>Producto</v>
          </cell>
          <cell r="K399" t="str">
            <v>Sectorial</v>
          </cell>
          <cell r="L399" t="str">
            <v>NO</v>
          </cell>
          <cell r="M399" t="str">
            <v>SI</v>
          </cell>
          <cell r="N399" t="str">
            <v>NO</v>
          </cell>
          <cell r="O399" t="str">
            <v>SI</v>
          </cell>
          <cell r="P399" t="str">
            <v>Niños y niñas</v>
          </cell>
          <cell r="Q399" t="str">
            <v>Mensual</v>
          </cell>
          <cell r="R399" t="str">
            <v>Reducción anual</v>
          </cell>
          <cell r="S399">
            <v>925529</v>
          </cell>
          <cell r="T399">
            <v>777706</v>
          </cell>
          <cell r="U399">
            <v>814760</v>
          </cell>
          <cell r="V399">
            <v>784558</v>
          </cell>
          <cell r="W399">
            <v>756882</v>
          </cell>
          <cell r="X399">
            <v>756882</v>
          </cell>
          <cell r="Y399">
            <v>0</v>
          </cell>
          <cell r="Z399">
            <v>0</v>
          </cell>
          <cell r="AA399">
            <v>0</v>
          </cell>
          <cell r="AB399">
            <v>0</v>
          </cell>
          <cell r="AC399">
            <v>0</v>
          </cell>
          <cell r="AD399">
            <v>0</v>
          </cell>
          <cell r="AE399" t="str">
            <v>Durante el mes de enero los programas no brindaron la atención a los Niños y niñas con educación inicial y cuidado dentro de modalidades de atención tradicional debido a que realizó el proceso de contratación con las Entidades Administradoras del Servicio</v>
          </cell>
          <cell r="AF399">
            <v>42400.208333333299</v>
          </cell>
          <cell r="AG399">
            <v>42439.700510185197</v>
          </cell>
          <cell r="AH399" t="str">
            <v>Juan Carlos Buitrago</v>
          </cell>
          <cell r="AI399" t="str">
            <v>juan.buitrago@icbf.gov.co</v>
          </cell>
          <cell r="AJ399">
            <v>30</v>
          </cell>
          <cell r="AK399">
            <v>0</v>
          </cell>
          <cell r="AL399">
            <v>0</v>
          </cell>
        </row>
        <row r="400">
          <cell r="A400">
            <v>5321</v>
          </cell>
          <cell r="B400" t="str">
            <v>Todos por un Nuevo País</v>
          </cell>
          <cell r="C400" t="str">
            <v>Movilidad social</v>
          </cell>
          <cell r="D400" t="str">
            <v>Cerrar la brecha en el acceso y la calidad de la educación, para mejorar la formación de capital humano, incrementar la movilidad social y fomentar la construcción de ciudadanía.</v>
          </cell>
          <cell r="E400" t="str">
            <v>Inclusión Social y Reconciliación</v>
          </cell>
          <cell r="F400" t="str">
            <v>ICBF</v>
          </cell>
          <cell r="G400" t="str">
            <v>Atención y asistencia integral a la primera infancia, la infancia, la adolescencia, la juventud y sus familias</v>
          </cell>
          <cell r="H400">
            <v>5321</v>
          </cell>
          <cell r="I400" t="str">
            <v>Porcentaje de niños y niñas atendidos integralmente que cuentan con Registro Civil de Nacimiento</v>
          </cell>
          <cell r="J400" t="str">
            <v>Producto</v>
          </cell>
          <cell r="K400" t="str">
            <v>Sectorial</v>
          </cell>
          <cell r="L400" t="str">
            <v>NO</v>
          </cell>
          <cell r="M400" t="str">
            <v>SI</v>
          </cell>
          <cell r="N400" t="str">
            <v>NO</v>
          </cell>
          <cell r="O400" t="str">
            <v>SI</v>
          </cell>
          <cell r="P400" t="str">
            <v>Porcentaje</v>
          </cell>
          <cell r="Q400" t="str">
            <v>Trimestral</v>
          </cell>
          <cell r="R400" t="str">
            <v>Stock</v>
          </cell>
          <cell r="S400">
            <v>0</v>
          </cell>
          <cell r="T400">
            <v>100</v>
          </cell>
          <cell r="U400">
            <v>100</v>
          </cell>
          <cell r="V400">
            <v>100</v>
          </cell>
          <cell r="W400">
            <v>100</v>
          </cell>
          <cell r="X400">
            <v>100</v>
          </cell>
          <cell r="Y400">
            <v>0</v>
          </cell>
          <cell r="Z400">
            <v>0</v>
          </cell>
          <cell r="AA400">
            <v>0</v>
          </cell>
          <cell r="AB400">
            <v>0</v>
          </cell>
          <cell r="AC400">
            <v>0</v>
          </cell>
          <cell r="AD400">
            <v>0</v>
          </cell>
          <cell r="AE400" t="str">
            <v>Se ha realizado el acompañamiento a las Regionales en el proceso de contratación de la operación las modalidades de atención integral que iniciaron su operación en lo corrido del 2016</v>
          </cell>
          <cell r="AF400">
            <v>42429.208333333299</v>
          </cell>
          <cell r="AG400">
            <v>42471.389036840301</v>
          </cell>
          <cell r="AH400" t="str">
            <v>Juan Carlos Buitrago</v>
          </cell>
          <cell r="AI400" t="str">
            <v>juan.buitrago@icbf.gov.co</v>
          </cell>
          <cell r="AJ400">
            <v>30</v>
          </cell>
          <cell r="AK400">
            <v>0</v>
          </cell>
          <cell r="AL400">
            <v>0</v>
          </cell>
        </row>
        <row r="401">
          <cell r="A401">
            <v>5322</v>
          </cell>
          <cell r="B401" t="str">
            <v>Todos por un Nuevo País</v>
          </cell>
          <cell r="C401" t="str">
            <v>Movilidad social</v>
          </cell>
          <cell r="D401" t="str">
            <v>Cerrar la brecha en el acceso y la calidad de la educación, para mejorar la formación de capital humano, incrementar la movilidad social y fomentar la construcción de ciudadanía.</v>
          </cell>
          <cell r="E401" t="str">
            <v>Inclusión Social y Reconciliación</v>
          </cell>
          <cell r="F401" t="str">
            <v>ICBF</v>
          </cell>
          <cell r="G401" t="str">
            <v>Atención y asistencia integral a la primera infancia, la infancia, la adolescencia, la juventud y sus familias</v>
          </cell>
          <cell r="H401">
            <v>5322</v>
          </cell>
          <cell r="I401" t="str">
            <v>Porcentaje de niños y niñas atendidos integralmente cuyas familias participan en proceso de formación</v>
          </cell>
          <cell r="J401" t="str">
            <v>Producto</v>
          </cell>
          <cell r="K401" t="str">
            <v>Sectorial</v>
          </cell>
          <cell r="L401" t="str">
            <v>NO</v>
          </cell>
          <cell r="M401" t="str">
            <v>SI</v>
          </cell>
          <cell r="N401" t="str">
            <v>NO</v>
          </cell>
          <cell r="O401" t="str">
            <v>SI</v>
          </cell>
          <cell r="P401" t="str">
            <v>Porcentaje</v>
          </cell>
          <cell r="Q401" t="str">
            <v>Trimestral</v>
          </cell>
          <cell r="R401" t="str">
            <v>Stock</v>
          </cell>
          <cell r="S401">
            <v>0</v>
          </cell>
          <cell r="T401">
            <v>100</v>
          </cell>
          <cell r="U401">
            <v>100</v>
          </cell>
          <cell r="V401">
            <v>100</v>
          </cell>
          <cell r="W401">
            <v>100</v>
          </cell>
          <cell r="X401">
            <v>100</v>
          </cell>
          <cell r="Y401">
            <v>0</v>
          </cell>
          <cell r="Z401">
            <v>0</v>
          </cell>
          <cell r="AA401">
            <v>0</v>
          </cell>
          <cell r="AB401">
            <v>0</v>
          </cell>
          <cell r="AC401">
            <v>0</v>
          </cell>
          <cell r="AD401">
            <v>0</v>
          </cell>
          <cell r="AE401" t="str">
            <v>Para el mes de Febrero se ha realizado el acompañamiento a las Regionales en el proceso de contratación de la operación para las diferentes modalidades de atención integral.</v>
          </cell>
          <cell r="AF401">
            <v>42429.208333333299</v>
          </cell>
          <cell r="AG401">
            <v>42471.389182442101</v>
          </cell>
          <cell r="AH401" t="str">
            <v>Juan Carlos Buitrago</v>
          </cell>
          <cell r="AI401" t="str">
            <v>juan.buitrago@icbf.gov.co</v>
          </cell>
          <cell r="AJ401">
            <v>30</v>
          </cell>
          <cell r="AK401">
            <v>0</v>
          </cell>
          <cell r="AL401">
            <v>0</v>
          </cell>
        </row>
        <row r="402">
          <cell r="A402">
            <v>5323</v>
          </cell>
          <cell r="B402" t="str">
            <v>Todos por un Nuevo País</v>
          </cell>
          <cell r="C402" t="str">
            <v>Movilidad social</v>
          </cell>
          <cell r="D402" t="str">
            <v>Cerrar la brecha en el acceso y la calidad de la educación, para mejorar la formación de capital humano, incrementar la movilidad social y fomentar la construcción de ciudadanía.</v>
          </cell>
          <cell r="E402" t="str">
            <v>Inclusión Social y Reconciliación</v>
          </cell>
          <cell r="F402" t="str">
            <v>ICBF</v>
          </cell>
          <cell r="G402" t="str">
            <v>Atención y asistencia integral a la primera infancia, la infancia, la adolescencia, la juventud y sus familias</v>
          </cell>
          <cell r="H402">
            <v>5323</v>
          </cell>
          <cell r="I402" t="str">
            <v>Porcentaje de niños y niñas atendidos integralmente que cuentan con seguimiento nutricional</v>
          </cell>
          <cell r="J402" t="str">
            <v>Producto</v>
          </cell>
          <cell r="K402" t="str">
            <v>Sectorial</v>
          </cell>
          <cell r="L402" t="str">
            <v>NO</v>
          </cell>
          <cell r="M402" t="str">
            <v>SI</v>
          </cell>
          <cell r="N402" t="str">
            <v>NO</v>
          </cell>
          <cell r="O402" t="str">
            <v>SI</v>
          </cell>
          <cell r="P402" t="str">
            <v>Porcentaje</v>
          </cell>
          <cell r="Q402" t="str">
            <v>Trimestral</v>
          </cell>
          <cell r="R402" t="str">
            <v>Stock</v>
          </cell>
          <cell r="S402">
            <v>0</v>
          </cell>
          <cell r="T402">
            <v>100</v>
          </cell>
          <cell r="U402">
            <v>100</v>
          </cell>
          <cell r="V402">
            <v>100</v>
          </cell>
          <cell r="W402">
            <v>100</v>
          </cell>
          <cell r="X402">
            <v>100</v>
          </cell>
          <cell r="Y402">
            <v>0</v>
          </cell>
          <cell r="Z402">
            <v>0</v>
          </cell>
          <cell r="AA402">
            <v>0</v>
          </cell>
          <cell r="AB402">
            <v>0</v>
          </cell>
          <cell r="AC402">
            <v>0</v>
          </cell>
          <cell r="AD402">
            <v>0</v>
          </cell>
          <cell r="AE402" t="str">
            <v>Durante el mes de Febrero se ha realizado el acompañamiento a las Regionales en el proceso de contratación de la operación de las diferentes modalidades de atención integral para la vigencia en curso.</v>
          </cell>
          <cell r="AF402">
            <v>42429.208333333299</v>
          </cell>
          <cell r="AG402">
            <v>42471.389378669002</v>
          </cell>
          <cell r="AH402" t="str">
            <v>Juan Carlos Buitrago</v>
          </cell>
          <cell r="AI402" t="str">
            <v>juan.buitrago@icbf.gov.co</v>
          </cell>
          <cell r="AJ402">
            <v>30</v>
          </cell>
          <cell r="AK402">
            <v>0</v>
          </cell>
          <cell r="AL402">
            <v>0</v>
          </cell>
        </row>
        <row r="403">
          <cell r="A403">
            <v>4344</v>
          </cell>
          <cell r="B403" t="str">
            <v>Todos por un Nuevo País</v>
          </cell>
          <cell r="C403" t="str">
            <v>Movilidad social</v>
          </cell>
          <cell r="D403" t="str">
            <v>Cerrar la brecha en el acceso y la calidad de la educación, para mejorar la formación de capital humano, incrementar la movilidad social y fomentar la construcción de ciudadanía.</v>
          </cell>
          <cell r="E403" t="str">
            <v>Inclusión Social y Reconciliación</v>
          </cell>
          <cell r="F403" t="str">
            <v>ICBF</v>
          </cell>
          <cell r="G403" t="str">
            <v>Atención y asistencia integral a la primera infancia, la infancia, la adolescencia, la juventud y sus familias</v>
          </cell>
          <cell r="H403">
            <v>4344</v>
          </cell>
          <cell r="I403" t="str">
            <v>Niñas y niños menores de 5 años y mujeres gestantes microfocalizados en el marco del Plan de Atención y Mitigación de Riesgo de Desnutrición.</v>
          </cell>
          <cell r="J403" t="str">
            <v>Producto</v>
          </cell>
          <cell r="K403" t="str">
            <v>Sectorial</v>
          </cell>
          <cell r="L403" t="str">
            <v>NO</v>
          </cell>
          <cell r="M403" t="str">
            <v>SI</v>
          </cell>
          <cell r="N403" t="str">
            <v>NO</v>
          </cell>
          <cell r="O403" t="str">
            <v>SI</v>
          </cell>
          <cell r="P403" t="str">
            <v xml:space="preserve"> Niñas y niños menores de 5 años y mujeres gestantes</v>
          </cell>
          <cell r="Q403" t="str">
            <v>Semestral</v>
          </cell>
          <cell r="R403" t="str">
            <v>Acumulado</v>
          </cell>
          <cell r="S403">
            <v>44049</v>
          </cell>
          <cell r="T403">
            <v>40000</v>
          </cell>
          <cell r="U403">
            <v>90000</v>
          </cell>
          <cell r="V403">
            <v>90000</v>
          </cell>
          <cell r="W403">
            <v>156528</v>
          </cell>
          <cell r="X403">
            <v>376528</v>
          </cell>
          <cell r="Y403">
            <v>0</v>
          </cell>
          <cell r="Z403">
            <v>0</v>
          </cell>
          <cell r="AA403">
            <v>0</v>
          </cell>
          <cell r="AB403">
            <v>0</v>
          </cell>
          <cell r="AC403">
            <v>0</v>
          </cell>
          <cell r="AD403">
            <v>0</v>
          </cell>
          <cell r="AE403" t="str">
            <v>_ Continuamos con la "ruta de atención a la desnutrición", con los niños y niñas microfocalizacos ó remitidos por otros actores y por las propias comunidades. La ruta ha permitido que una vez identificado el niño o la niña, de inmediato se verifica su est</v>
          </cell>
          <cell r="AF403">
            <v>42490.208333333299</v>
          </cell>
          <cell r="AG403">
            <v>42501.607904513898</v>
          </cell>
          <cell r="AH403" t="str">
            <v>Jacqueline Londono Gonzalez</v>
          </cell>
          <cell r="AI403" t="str">
            <v>Jacqueline.Londono@icbf.gov.co</v>
          </cell>
          <cell r="AJ403">
            <v>30</v>
          </cell>
          <cell r="AK403">
            <v>0</v>
          </cell>
          <cell r="AL403">
            <v>0</v>
          </cell>
        </row>
        <row r="404">
          <cell r="A404">
            <v>4346</v>
          </cell>
          <cell r="B404" t="str">
            <v>Todos por un Nuevo País</v>
          </cell>
          <cell r="C404" t="str">
            <v>Movilidad social</v>
          </cell>
          <cell r="D404" t="str">
            <v>Cerrar la brecha en el acceso y la calidad de la educación, para mejorar la formación de capital humano, incrementar la movilidad social y fomentar la construcción de ciudadanía.</v>
          </cell>
          <cell r="E404" t="str">
            <v>Inclusión Social y Reconciliación</v>
          </cell>
          <cell r="F404" t="str">
            <v>ICBF</v>
          </cell>
          <cell r="G404" t="str">
            <v>Atención y asistencia integral a la primera infancia, la infancia, la adolescencia, la juventud y sus familias</v>
          </cell>
          <cell r="H404">
            <v>4346</v>
          </cell>
          <cell r="I404" t="str">
            <v>Municipios con asistencia técnica para la implementación de las rutas de atención integral para el Restablecimiento de Derechos de la menor de 14 años embarazada.</v>
          </cell>
          <cell r="J404" t="str">
            <v>Producto</v>
          </cell>
          <cell r="K404" t="str">
            <v>Sectorial</v>
          </cell>
          <cell r="L404" t="str">
            <v>SI</v>
          </cell>
          <cell r="M404" t="str">
            <v>SI</v>
          </cell>
          <cell r="N404" t="str">
            <v>NO</v>
          </cell>
          <cell r="O404" t="str">
            <v>SI</v>
          </cell>
          <cell r="P404" t="str">
            <v>Municipio</v>
          </cell>
          <cell r="Q404" t="str">
            <v>Trimestral</v>
          </cell>
          <cell r="R404" t="str">
            <v>Acumulado</v>
          </cell>
          <cell r="S404">
            <v>20</v>
          </cell>
          <cell r="T404">
            <v>100</v>
          </cell>
          <cell r="U404">
            <v>200</v>
          </cell>
          <cell r="V404">
            <v>200</v>
          </cell>
          <cell r="W404">
            <v>200</v>
          </cell>
          <cell r="X404">
            <v>700</v>
          </cell>
          <cell r="Y404">
            <v>0</v>
          </cell>
          <cell r="Z404">
            <v>0</v>
          </cell>
          <cell r="AA404">
            <v>120</v>
          </cell>
          <cell r="AB404">
            <v>17.143000000000001</v>
          </cell>
          <cell r="AC404">
            <v>42460.208333333299</v>
          </cell>
          <cell r="AD404">
            <v>42500.640983333302</v>
          </cell>
          <cell r="AE404" t="str">
            <v>Durante el mes de Marzo se avanzó en los estudios previos y revisión metodológica para el convenio con profamilia cuyo objeto es socializar la ruta te atención integral a menor de 14 años embarazada o en periodo de lactancia materna y realizar acciones pa</v>
          </cell>
          <cell r="AF404">
            <v>42460.208333333299</v>
          </cell>
          <cell r="AG404">
            <v>42500.640983182901</v>
          </cell>
          <cell r="AH404" t="str">
            <v>Ana María Fergusson</v>
          </cell>
          <cell r="AI404" t="str">
            <v>Ana.Fergusson@icbf.gov.co</v>
          </cell>
          <cell r="AJ404">
            <v>30</v>
          </cell>
          <cell r="AK404">
            <v>42551.208333333299</v>
          </cell>
          <cell r="AL404">
            <v>-73</v>
          </cell>
        </row>
        <row r="405">
          <cell r="A405">
            <v>4761</v>
          </cell>
          <cell r="B405" t="str">
            <v>Todos por un Nuevo País</v>
          </cell>
          <cell r="C405" t="str">
            <v>Movilidad social</v>
          </cell>
          <cell r="D405" t="str">
            <v>Cerrar la brecha en el acceso y la calidad de la educación, para mejorar la formación de capital humano, incrementar la movilidad social y fomentar la construcción de ciudadanía.</v>
          </cell>
          <cell r="E405" t="str">
            <v>Inclusión Social y Reconciliación</v>
          </cell>
          <cell r="F405" t="str">
            <v>ICBF</v>
          </cell>
          <cell r="G405" t="str">
            <v>Atención y asistencia integral a la primera infancia, la infancia, la adolescencia, la juventud y sus familias</v>
          </cell>
          <cell r="H405">
            <v>4761</v>
          </cell>
          <cell r="I405" t="str">
            <v>Municipios con la estrategia de prevención de embarazo en la adolescencia implementada (ICBF)</v>
          </cell>
          <cell r="J405" t="str">
            <v>Gestión</v>
          </cell>
          <cell r="K405" t="str">
            <v>Sectorial</v>
          </cell>
          <cell r="L405" t="str">
            <v>SI</v>
          </cell>
          <cell r="M405" t="str">
            <v>SI</v>
          </cell>
          <cell r="N405" t="str">
            <v>NO</v>
          </cell>
          <cell r="O405" t="str">
            <v>SI</v>
          </cell>
          <cell r="P405" t="str">
            <v>Municipios</v>
          </cell>
          <cell r="Q405" t="str">
            <v>Trimestral</v>
          </cell>
          <cell r="R405" t="str">
            <v>Capacidad</v>
          </cell>
          <cell r="S405">
            <v>0</v>
          </cell>
          <cell r="T405">
            <v>75</v>
          </cell>
          <cell r="U405">
            <v>205</v>
          </cell>
          <cell r="V405">
            <v>335</v>
          </cell>
          <cell r="W405">
            <v>353</v>
          </cell>
          <cell r="X405">
            <v>353</v>
          </cell>
          <cell r="Y405">
            <v>75</v>
          </cell>
          <cell r="Z405">
            <v>36.590000000000003</v>
          </cell>
          <cell r="AA405">
            <v>75</v>
          </cell>
          <cell r="AB405">
            <v>21.25</v>
          </cell>
          <cell r="AC405">
            <v>42460.208333333299</v>
          </cell>
          <cell r="AD405">
            <v>42467.729551122698</v>
          </cell>
          <cell r="AE405" t="str">
            <v>Se elaboraron y aprobaron por el comité nacional de contratación los estudios previos para contratos de aporte para la implementación de la estrategia de prevención de embarazo en la adolescencia Se continúa con la divulgación y socialización de la estrat</v>
          </cell>
          <cell r="AF405">
            <v>42490.208333333299</v>
          </cell>
          <cell r="AG405">
            <v>42500.660623414398</v>
          </cell>
          <cell r="AH405" t="str">
            <v>Ember Estefenn Rodríguez</v>
          </cell>
          <cell r="AI405" t="str">
            <v>Ember.Estefenn@icbf.gov.co</v>
          </cell>
          <cell r="AJ405">
            <v>30</v>
          </cell>
          <cell r="AK405">
            <v>42551.208333333299</v>
          </cell>
          <cell r="AL405">
            <v>-73</v>
          </cell>
        </row>
        <row r="406">
          <cell r="A406">
            <v>4762</v>
          </cell>
          <cell r="B406" t="str">
            <v>Todos por un Nuevo País</v>
          </cell>
          <cell r="C406" t="str">
            <v>Movilidad social</v>
          </cell>
          <cell r="D406" t="str">
            <v>Cerrar la brecha en el acceso y la calidad de la educación, para mejorar la formación de capital humano, incrementar la movilidad social y fomentar la construcción de ciudadanía.</v>
          </cell>
          <cell r="E406" t="str">
            <v>Inclusión Social y Reconciliación</v>
          </cell>
          <cell r="F406" t="str">
            <v>ICBF</v>
          </cell>
          <cell r="G406" t="str">
            <v>Atención y asistencia integral a la primera infancia, la infancia, la adolescencia, la juventud y sus familias</v>
          </cell>
          <cell r="H406">
            <v>4762</v>
          </cell>
          <cell r="I406" t="str">
            <v>Porcentaje de adolescentes con más de seis meses de permanencia en el programa de atención con la garantía de ejercicio de sus derechos (Identidad, salud y educación)</v>
          </cell>
          <cell r="J406" t="str">
            <v>Gestión</v>
          </cell>
          <cell r="K406" t="str">
            <v>Sectorial</v>
          </cell>
          <cell r="L406" t="str">
            <v>SI</v>
          </cell>
          <cell r="M406" t="str">
            <v>NO</v>
          </cell>
          <cell r="N406" t="str">
            <v>NO</v>
          </cell>
          <cell r="O406" t="str">
            <v>SI</v>
          </cell>
          <cell r="P406" t="str">
            <v>Porcentaje</v>
          </cell>
          <cell r="Q406" t="str">
            <v>Semestral</v>
          </cell>
          <cell r="R406" t="str">
            <v>Flujo</v>
          </cell>
          <cell r="S406">
            <v>0</v>
          </cell>
          <cell r="T406">
            <v>25</v>
          </cell>
          <cell r="U406">
            <v>50</v>
          </cell>
          <cell r="V406">
            <v>75</v>
          </cell>
          <cell r="W406">
            <v>100</v>
          </cell>
          <cell r="X406">
            <v>100</v>
          </cell>
          <cell r="Y406">
            <v>0</v>
          </cell>
          <cell r="Z406">
            <v>0</v>
          </cell>
          <cell r="AA406">
            <v>0</v>
          </cell>
          <cell r="AB406">
            <v>0</v>
          </cell>
          <cell r="AC406">
            <v>0</v>
          </cell>
          <cell r="AD406">
            <v>0</v>
          </cell>
          <cell r="AE406" t="str">
            <v>Con el fin de cumplir con la Meta del 100% para la vigencia 2016, la Subdirección de Responsabilidad Penal ha realizado y desarrollado las siguientes actividades: realización de 9 talleres Macro regionales a Nivel Nacional para la puesta en marcha e insta</v>
          </cell>
          <cell r="AF406">
            <v>42460.208333333299</v>
          </cell>
          <cell r="AG406">
            <v>42500.644872881901</v>
          </cell>
          <cell r="AH406" t="str">
            <v>Ana María Fergusson</v>
          </cell>
          <cell r="AI406" t="str">
            <v>Ana.Fergusson@icbf.gov.co</v>
          </cell>
          <cell r="AJ406">
            <v>60</v>
          </cell>
          <cell r="AK406">
            <v>0</v>
          </cell>
          <cell r="AL406">
            <v>0</v>
          </cell>
        </row>
        <row r="407">
          <cell r="A407">
            <v>4763</v>
          </cell>
          <cell r="B407" t="str">
            <v>Todos por un Nuevo País</v>
          </cell>
          <cell r="C407" t="str">
            <v>Movilidad social</v>
          </cell>
          <cell r="D407" t="str">
            <v>Cerrar la brecha en el acceso y la calidad de la educación, para mejorar la formación de capital humano, incrementar la movilidad social y fomentar la construcción de ciudadanía.</v>
          </cell>
          <cell r="E407" t="str">
            <v>Inclusión Social y Reconciliación</v>
          </cell>
          <cell r="F407" t="str">
            <v>ICBF</v>
          </cell>
          <cell r="G407" t="str">
            <v>Atención y asistencia integral a la primera infancia, la infancia, la adolescencia, la juventud y sus familias</v>
          </cell>
          <cell r="H407">
            <v>4763</v>
          </cell>
          <cell r="I407" t="str">
            <v>Porcentaje de adolescentes y jóvenes que egresan el último años del SRPA atendidos con estrategias posegreso o inclusión social</v>
          </cell>
          <cell r="J407" t="str">
            <v>Producto</v>
          </cell>
          <cell r="K407" t="str">
            <v>Sectorial</v>
          </cell>
          <cell r="L407" t="str">
            <v>SI</v>
          </cell>
          <cell r="M407" t="str">
            <v>NO</v>
          </cell>
          <cell r="N407" t="str">
            <v>NO</v>
          </cell>
          <cell r="O407" t="str">
            <v>SI</v>
          </cell>
          <cell r="P407" t="str">
            <v>Porcentaje</v>
          </cell>
          <cell r="Q407" t="str">
            <v>Semestral</v>
          </cell>
          <cell r="R407" t="str">
            <v>Capacidad</v>
          </cell>
          <cell r="S407">
            <v>0</v>
          </cell>
          <cell r="T407">
            <v>12</v>
          </cell>
          <cell r="U407">
            <v>20</v>
          </cell>
          <cell r="V407">
            <v>35</v>
          </cell>
          <cell r="W407">
            <v>50</v>
          </cell>
          <cell r="X407">
            <v>50</v>
          </cell>
          <cell r="Y407">
            <v>0</v>
          </cell>
          <cell r="Z407">
            <v>0</v>
          </cell>
          <cell r="AA407">
            <v>0</v>
          </cell>
          <cell r="AB407">
            <v>0</v>
          </cell>
          <cell r="AC407">
            <v>0</v>
          </cell>
          <cell r="AD407">
            <v>0</v>
          </cell>
          <cell r="AE407" t="str">
            <v>Con el fin de cumplir con la Meta del 55% para la vigencia 2016, la Subdirección de Responsabilidad Penal realizo las siguientes actividades: Se priorizo fortalecer, asesorar, orientar y brindar acompañamiento técnico a 5 Regionales en las 3 nuevas modali</v>
          </cell>
          <cell r="AF407">
            <v>42460.208333333299</v>
          </cell>
          <cell r="AG407">
            <v>42500.638109178202</v>
          </cell>
          <cell r="AH407" t="str">
            <v>Ana María Fergusson</v>
          </cell>
          <cell r="AI407" t="str">
            <v>Ana.Fergusson@icbf.gov.co</v>
          </cell>
          <cell r="AJ407">
            <v>60</v>
          </cell>
          <cell r="AK407">
            <v>0</v>
          </cell>
          <cell r="AL407">
            <v>0</v>
          </cell>
        </row>
        <row r="408">
          <cell r="A408">
            <v>4764</v>
          </cell>
          <cell r="B408" t="str">
            <v>Todos por un Nuevo País</v>
          </cell>
          <cell r="C408" t="str">
            <v>Movilidad social</v>
          </cell>
          <cell r="D408" t="str">
            <v>Cerrar la brecha en el acceso y la calidad de la educación, para mejorar la formación de capital humano, incrementar la movilidad social y fomentar la construcción de ciudadanía.</v>
          </cell>
          <cell r="E408" t="str">
            <v>Inclusión Social y Reconciliación</v>
          </cell>
          <cell r="F408" t="str">
            <v>ICBF</v>
          </cell>
          <cell r="G408" t="str">
            <v>Atención y asistencia integral a la primera infancia, la infancia, la adolescencia, la juventud y sus familias</v>
          </cell>
          <cell r="H408">
            <v>4764</v>
          </cell>
          <cell r="I408" t="str">
            <v>Porcentaje de unidades de Servicio de atención a adolescentes y jóvenes del SRPA con implementación de procesos de formación en prácticas restaurativas.</v>
          </cell>
          <cell r="J408" t="str">
            <v>Producto</v>
          </cell>
          <cell r="K408" t="str">
            <v>Sectorial</v>
          </cell>
          <cell r="L408" t="str">
            <v>SI</v>
          </cell>
          <cell r="M408" t="str">
            <v>NO</v>
          </cell>
          <cell r="N408" t="str">
            <v>NO</v>
          </cell>
          <cell r="O408" t="str">
            <v>SI</v>
          </cell>
          <cell r="P408" t="str">
            <v>Porcentaje</v>
          </cell>
          <cell r="Q408" t="str">
            <v>Trimestral</v>
          </cell>
          <cell r="R408" t="str">
            <v>Flujo</v>
          </cell>
          <cell r="S408">
            <v>30</v>
          </cell>
          <cell r="T408">
            <v>25.25</v>
          </cell>
          <cell r="U408">
            <v>33.835000000000001</v>
          </cell>
          <cell r="V408">
            <v>42.42</v>
          </cell>
          <cell r="W408">
            <v>50.5</v>
          </cell>
          <cell r="X408">
            <v>50.5</v>
          </cell>
          <cell r="Y408">
            <v>52.2</v>
          </cell>
          <cell r="Z408">
            <v>77.91</v>
          </cell>
          <cell r="AA408">
            <v>50</v>
          </cell>
          <cell r="AB408">
            <v>50</v>
          </cell>
          <cell r="AC408">
            <v>42460.208333333299</v>
          </cell>
          <cell r="AD408">
            <v>42500.646500729199</v>
          </cell>
          <cell r="AE408" t="str">
            <v>Con el fin de cumplir con la Meta del 67% para la vigencia 2016, la Subdirección de Responsabilidad Penal realizo en este primer trimestre el proceso de implementación de prácticas restaurativas en 2 unidades de servicio de atención a adolescentes y jóven</v>
          </cell>
          <cell r="AF408">
            <v>42460.208333333299</v>
          </cell>
          <cell r="AG408">
            <v>42500.646500578703</v>
          </cell>
          <cell r="AH408" t="str">
            <v>Ana María Fergusson</v>
          </cell>
          <cell r="AI408" t="str">
            <v>Ana.Fergusson@icbf.gov.co</v>
          </cell>
          <cell r="AJ408">
            <v>30</v>
          </cell>
          <cell r="AK408">
            <v>42551.208333333299</v>
          </cell>
          <cell r="AL408">
            <v>-73</v>
          </cell>
        </row>
        <row r="409">
          <cell r="A409">
            <v>4326</v>
          </cell>
          <cell r="B409" t="str">
            <v>Todos por un Nuevo País</v>
          </cell>
          <cell r="C409" t="str">
            <v>Movilidad social</v>
          </cell>
          <cell r="D409" t="str">
            <v>Cerrar la brecha en el acceso y la calidad de la educación, para mejorar la formación de capital humano, incrementar la movilidad social y fomentar la construcción de ciudadanía.</v>
          </cell>
          <cell r="E409" t="str">
            <v>Inclusión Social y Reconciliación</v>
          </cell>
          <cell r="F409" t="str">
            <v>ICBF</v>
          </cell>
          <cell r="G409" t="str">
            <v>Atención y asistencia integral a la primera infancia, la infancia, la adolescencia, la juventud y sus familias</v>
          </cell>
          <cell r="H409">
            <v>4326</v>
          </cell>
          <cell r="I409" t="str">
            <v>Talento humano cualificado para la atención integral a la primera infancia (ICBF)</v>
          </cell>
          <cell r="J409" t="str">
            <v>Producto</v>
          </cell>
          <cell r="K409" t="str">
            <v>Sectorial</v>
          </cell>
          <cell r="L409" t="str">
            <v>SI</v>
          </cell>
          <cell r="M409" t="str">
            <v>SI</v>
          </cell>
          <cell r="N409" t="str">
            <v>NO</v>
          </cell>
          <cell r="O409" t="str">
            <v>SI</v>
          </cell>
          <cell r="P409" t="str">
            <v>Personas</v>
          </cell>
          <cell r="Q409" t="str">
            <v>Semestral</v>
          </cell>
          <cell r="R409" t="str">
            <v>Acumulado</v>
          </cell>
          <cell r="S409">
            <v>49672</v>
          </cell>
          <cell r="T409">
            <v>15000</v>
          </cell>
          <cell r="U409">
            <v>10000</v>
          </cell>
          <cell r="V409">
            <v>20000</v>
          </cell>
          <cell r="W409">
            <v>15000</v>
          </cell>
          <cell r="X409">
            <v>60000</v>
          </cell>
          <cell r="Y409">
            <v>0</v>
          </cell>
          <cell r="Z409">
            <v>0</v>
          </cell>
          <cell r="AA409">
            <v>0</v>
          </cell>
          <cell r="AB409">
            <v>0</v>
          </cell>
          <cell r="AC409">
            <v>0</v>
          </cell>
          <cell r="AD409">
            <v>0</v>
          </cell>
          <cell r="AE409" t="str">
            <v xml:space="preserve">Durante el mes de Febrero el Instituto Colombiano de Bienestar Familiar efectúa el proceso de contratación con los diferentes operadores que permiten realizar en fortalecimiento del talento humano, de igual manera se lleva a cabo el proceso de revisión y </v>
          </cell>
          <cell r="AF409">
            <v>42429.208333333299</v>
          </cell>
          <cell r="AG409">
            <v>42471.384670138897</v>
          </cell>
          <cell r="AH409" t="str">
            <v>Juan Carlos Buitrago</v>
          </cell>
          <cell r="AI409" t="str">
            <v>juan.buitrago@icbf.gov.co</v>
          </cell>
          <cell r="AJ409">
            <v>30</v>
          </cell>
          <cell r="AK409">
            <v>0</v>
          </cell>
          <cell r="AL409">
            <v>0</v>
          </cell>
        </row>
        <row r="410">
          <cell r="A410">
            <v>4328</v>
          </cell>
          <cell r="B410" t="str">
            <v>Todos por un Nuevo País</v>
          </cell>
          <cell r="C410" t="str">
            <v>Movilidad social</v>
          </cell>
          <cell r="D410" t="str">
            <v>Cerrar la brecha en el acceso y la calidad de la educación, para mejorar la formación de capital humano, incrementar la movilidad social y fomentar la construcción de ciudadanía.</v>
          </cell>
          <cell r="E410" t="str">
            <v>Inclusión Social y Reconciliación</v>
          </cell>
          <cell r="F410" t="str">
            <v>ICBF</v>
          </cell>
          <cell r="G410" t="str">
            <v>Atención y asistencia integral a la primera infancia, la infancia, la adolescencia, la juventud y sus familias</v>
          </cell>
          <cell r="H410">
            <v>4328</v>
          </cell>
          <cell r="I410" t="str">
            <v>Porcentaje de Hogares comunitarios que cumplen los estándares de calidad de la estrategia de atención integral a la primera infancia De Cero a Siempre</v>
          </cell>
          <cell r="J410" t="str">
            <v>Producto</v>
          </cell>
          <cell r="K410" t="str">
            <v>Sectorial</v>
          </cell>
          <cell r="L410" t="str">
            <v>SI</v>
          </cell>
          <cell r="M410" t="str">
            <v>SI</v>
          </cell>
          <cell r="N410" t="str">
            <v>NO</v>
          </cell>
          <cell r="O410" t="str">
            <v>SI</v>
          </cell>
          <cell r="P410" t="str">
            <v>Porcentaje</v>
          </cell>
          <cell r="Q410" t="str">
            <v>Bimestral</v>
          </cell>
          <cell r="R410" t="str">
            <v>Capacidad</v>
          </cell>
          <cell r="S410">
            <v>0</v>
          </cell>
          <cell r="T410">
            <v>20</v>
          </cell>
          <cell r="U410">
            <v>30</v>
          </cell>
          <cell r="V410">
            <v>40</v>
          </cell>
          <cell r="W410">
            <v>50</v>
          </cell>
          <cell r="X410">
            <v>50</v>
          </cell>
          <cell r="Y410">
            <v>0</v>
          </cell>
          <cell r="Z410">
            <v>0</v>
          </cell>
          <cell r="AA410">
            <v>0</v>
          </cell>
          <cell r="AB410">
            <v>0</v>
          </cell>
          <cell r="AC410">
            <v>0</v>
          </cell>
          <cell r="AD410">
            <v>0</v>
          </cell>
          <cell r="AE410" t="str">
            <v>Durante el mes de Febrero se realizan actividades que permitan el acompañamiento a las Regionales en el proceso de contratación de la operación, con el fin de garantizar los estándares de calidad en los Hogares Comunitarios.</v>
          </cell>
          <cell r="AF410">
            <v>42429.208333333299</v>
          </cell>
          <cell r="AG410">
            <v>42471.386016203702</v>
          </cell>
          <cell r="AH410" t="str">
            <v>Juan Carlos Buitrago</v>
          </cell>
          <cell r="AI410" t="str">
            <v>juan.buitrago@icbf.gov.co</v>
          </cell>
          <cell r="AJ410">
            <v>30</v>
          </cell>
          <cell r="AK410">
            <v>0</v>
          </cell>
          <cell r="AL410">
            <v>0</v>
          </cell>
        </row>
        <row r="411">
          <cell r="A411">
            <v>4329</v>
          </cell>
          <cell r="B411" t="str">
            <v>Todos por un Nuevo País</v>
          </cell>
          <cell r="C411" t="str">
            <v>Movilidad social</v>
          </cell>
          <cell r="D411" t="str">
            <v>Cerrar la brecha en el acceso y la calidad de la educación, para mejorar la formación de capital humano, incrementar la movilidad social y fomentar la construcción de ciudadanía.</v>
          </cell>
          <cell r="E411" t="str">
            <v>Inclusión Social y Reconciliación</v>
          </cell>
          <cell r="F411" t="str">
            <v>ICBF</v>
          </cell>
          <cell r="G411" t="str">
            <v>Atención y asistencia integral a la primera infancia, la infancia, la adolescencia, la juventud y sus familias</v>
          </cell>
          <cell r="H411">
            <v>4329</v>
          </cell>
          <cell r="I411" t="str">
            <v>Porcentaje de Entidades Administradoras de Servicio Integral con esquemas de fortalecimiento implementados que generen capacidades para gestionar procesos de calidad</v>
          </cell>
          <cell r="J411" t="str">
            <v>Producto</v>
          </cell>
          <cell r="K411" t="str">
            <v>Sectorial</v>
          </cell>
          <cell r="L411" t="str">
            <v>SI</v>
          </cell>
          <cell r="M411" t="str">
            <v>NO</v>
          </cell>
          <cell r="N411" t="str">
            <v>NO</v>
          </cell>
          <cell r="O411" t="str">
            <v>SI</v>
          </cell>
          <cell r="P411" t="str">
            <v>Porcentaje</v>
          </cell>
          <cell r="Q411" t="str">
            <v>Trimestral</v>
          </cell>
          <cell r="R411" t="str">
            <v>Acumulado</v>
          </cell>
          <cell r="S411">
            <v>0</v>
          </cell>
          <cell r="T411">
            <v>30</v>
          </cell>
          <cell r="U411">
            <v>10</v>
          </cell>
          <cell r="V411">
            <v>5</v>
          </cell>
          <cell r="W411">
            <v>5</v>
          </cell>
          <cell r="X411">
            <v>50</v>
          </cell>
          <cell r="Y411">
            <v>0</v>
          </cell>
          <cell r="Z411">
            <v>0</v>
          </cell>
          <cell r="AA411">
            <v>0</v>
          </cell>
          <cell r="AB411">
            <v>0</v>
          </cell>
          <cell r="AC411">
            <v>0</v>
          </cell>
          <cell r="AD411">
            <v>0</v>
          </cell>
          <cell r="AE411" t="str">
            <v>Durante el mes se realiza la definición de la linea técnica para el proceso de fortalecimiento de calidad en conjunto con los operadores aliados de la estrategia de acuerdo a los estándares del manual operativo de las modalidades integrales.</v>
          </cell>
          <cell r="AF411">
            <v>42429.208333333299</v>
          </cell>
          <cell r="AG411">
            <v>42471.388313807904</v>
          </cell>
          <cell r="AH411" t="str">
            <v>Juan Carlos Buitrago</v>
          </cell>
          <cell r="AI411" t="str">
            <v>juan.buitrago@icbf.gov.co</v>
          </cell>
          <cell r="AJ411">
            <v>30</v>
          </cell>
          <cell r="AK411">
            <v>0</v>
          </cell>
          <cell r="AL411">
            <v>0</v>
          </cell>
        </row>
        <row r="412">
          <cell r="A412">
            <v>4331</v>
          </cell>
          <cell r="B412" t="str">
            <v>Todos por un Nuevo País</v>
          </cell>
          <cell r="C412" t="str">
            <v>Movilidad social</v>
          </cell>
          <cell r="D412" t="str">
            <v>Cerrar la brecha en el acceso y la calidad de la educación, para mejorar la formación de capital humano, incrementar la movilidad social y fomentar la construcción de ciudadanía.</v>
          </cell>
          <cell r="E412" t="str">
            <v>Inclusión Social y Reconciliación</v>
          </cell>
          <cell r="F412" t="str">
            <v>ICBF</v>
          </cell>
          <cell r="G412" t="str">
            <v>Atención y asistencia integral a la primera infancia, la infancia, la adolescencia, la juventud y sus familias</v>
          </cell>
          <cell r="H412">
            <v>4331</v>
          </cell>
          <cell r="I412" t="str">
            <v>Entidades Territoriales (ET) con acompañamiento para la implementación de la Ruta Integral de Atenciones de Primera Infancia</v>
          </cell>
          <cell r="J412" t="str">
            <v>Producto</v>
          </cell>
          <cell r="K412" t="str">
            <v>Sectorial</v>
          </cell>
          <cell r="L412" t="str">
            <v>SI</v>
          </cell>
          <cell r="M412" t="str">
            <v>SI</v>
          </cell>
          <cell r="N412" t="str">
            <v>NO</v>
          </cell>
          <cell r="O412" t="str">
            <v>SI</v>
          </cell>
          <cell r="P412" t="str">
            <v>Entidades Territoriales</v>
          </cell>
          <cell r="Q412" t="str">
            <v>Trimestral</v>
          </cell>
          <cell r="R412" t="str">
            <v>Capacidad</v>
          </cell>
          <cell r="S412">
            <v>150</v>
          </cell>
          <cell r="T412">
            <v>150</v>
          </cell>
          <cell r="U412">
            <v>220</v>
          </cell>
          <cell r="V412">
            <v>300</v>
          </cell>
          <cell r="W412">
            <v>350</v>
          </cell>
          <cell r="X412">
            <v>350</v>
          </cell>
          <cell r="Y412">
            <v>150</v>
          </cell>
          <cell r="Z412">
            <v>0</v>
          </cell>
          <cell r="AA412">
            <v>150</v>
          </cell>
          <cell r="AB412">
            <v>0</v>
          </cell>
          <cell r="AC412">
            <v>42460.208333333299</v>
          </cell>
          <cell r="AD412">
            <v>42471.369738275498</v>
          </cell>
          <cell r="AE412" t="str">
            <v>Se viene adelantando un proceso de incidencia en los planes de desarrollo territorial, para que las Rutas Integrales de Atención queden incluidas en estos. Se adelantó un ejercicio de focalización para la ampliación de cobertura que será discutido en la C</v>
          </cell>
          <cell r="AF412">
            <v>42490.208333333299</v>
          </cell>
          <cell r="AG412">
            <v>42501.653485995397</v>
          </cell>
          <cell r="AH412" t="str">
            <v>Juan Guillermo Alba Garzón</v>
          </cell>
          <cell r="AI412" t="str">
            <v>juan.alba@icbf.gov.co</v>
          </cell>
          <cell r="AJ412">
            <v>30</v>
          </cell>
          <cell r="AK412">
            <v>42551.208333333299</v>
          </cell>
          <cell r="AL412">
            <v>-73</v>
          </cell>
        </row>
        <row r="413">
          <cell r="A413">
            <v>4342</v>
          </cell>
          <cell r="B413" t="str">
            <v>Todos por un Nuevo País</v>
          </cell>
          <cell r="C413" t="str">
            <v>Movilidad social</v>
          </cell>
          <cell r="D413" t="str">
            <v>Cerrar la brecha en el acceso y la calidad de la educación, para mejorar la formación de capital humano, incrementar la movilidad social y fomentar la construcción de ciudadanía.</v>
          </cell>
          <cell r="E413" t="str">
            <v>Inclusión Social y Reconciliación</v>
          </cell>
          <cell r="F413" t="str">
            <v>ICBF</v>
          </cell>
          <cell r="G413" t="str">
            <v>Atención y asistencia integral a la primera infancia, la infancia, la adolescencia, la juventud y sus familias</v>
          </cell>
          <cell r="H413">
            <v>4342</v>
          </cell>
          <cell r="I413" t="str">
            <v>Porcentaje de niños, niñas y adolescentes en situación de adoptabilidad en firme, por consentimiento o por autorización, CON características y necesidades especiales y posibilidad de adopción presentados a comité de adopciones, con familia asignada.</v>
          </cell>
          <cell r="J413" t="str">
            <v>Producto</v>
          </cell>
          <cell r="K413" t="str">
            <v>Sectorial</v>
          </cell>
          <cell r="L413" t="str">
            <v>NO</v>
          </cell>
          <cell r="M413" t="str">
            <v>SI</v>
          </cell>
          <cell r="N413" t="str">
            <v>NO</v>
          </cell>
          <cell r="O413" t="str">
            <v>SI</v>
          </cell>
          <cell r="P413" t="str">
            <v>Porcentaje</v>
          </cell>
          <cell r="Q413" t="str">
            <v>Mensual</v>
          </cell>
          <cell r="R413" t="str">
            <v>Flujo</v>
          </cell>
          <cell r="S413">
            <v>65</v>
          </cell>
          <cell r="T413">
            <v>65</v>
          </cell>
          <cell r="U413">
            <v>65</v>
          </cell>
          <cell r="V413">
            <v>67</v>
          </cell>
          <cell r="W413">
            <v>70</v>
          </cell>
          <cell r="X413">
            <v>70</v>
          </cell>
          <cell r="Y413">
            <v>75.900000000000006</v>
          </cell>
          <cell r="Z413">
            <v>100</v>
          </cell>
          <cell r="AA413">
            <v>74.400000000000006</v>
          </cell>
          <cell r="AB413">
            <v>100</v>
          </cell>
          <cell r="AC413">
            <v>42460.208333333299</v>
          </cell>
          <cell r="AD413">
            <v>42500.642678668999</v>
          </cell>
          <cell r="AE413" t="str">
            <v>Al mes de marzo del año 2016 se logró asignar familia al 75% de los NNA CON características y necesidades especiales con posibilidad de adopción que se han presentado a los comités de adopciones Regionales e IAPAS Donde las regionales Amazonas, Choco, Gua</v>
          </cell>
          <cell r="AF413">
            <v>42460.208333333299</v>
          </cell>
          <cell r="AG413">
            <v>42500.642676932897</v>
          </cell>
          <cell r="AH413" t="str">
            <v>Ana María Fergusson</v>
          </cell>
          <cell r="AI413" t="str">
            <v>Ana.Fergusson@icbf.gov.co</v>
          </cell>
          <cell r="AJ413">
            <v>30</v>
          </cell>
          <cell r="AK413">
            <v>42490.208333333299</v>
          </cell>
          <cell r="AL413">
            <v>-13</v>
          </cell>
        </row>
        <row r="414">
          <cell r="A414">
            <v>4343</v>
          </cell>
          <cell r="B414" t="str">
            <v>Todos por un Nuevo País</v>
          </cell>
          <cell r="C414" t="str">
            <v>Movilidad social</v>
          </cell>
          <cell r="D414" t="str">
            <v>Cerrar la brecha en el acceso y la calidad de la educación, para mejorar la formación de capital humano, incrementar la movilidad social y fomentar la construcción de ciudadanía.</v>
          </cell>
          <cell r="E414" t="str">
            <v>Inclusión Social y Reconciliación</v>
          </cell>
          <cell r="F414" t="str">
            <v>ICBF</v>
          </cell>
          <cell r="G414" t="str">
            <v>Atención y asistencia integral a la primera infancia, la infancia, la adolescencia, la juventud y sus familias</v>
          </cell>
          <cell r="H414">
            <v>4343</v>
          </cell>
          <cell r="I414" t="str">
            <v>Niños, niñas y adolescentes participantes en programas de prevención.</v>
          </cell>
          <cell r="J414" t="str">
            <v>Producto</v>
          </cell>
          <cell r="K414" t="str">
            <v>Sectorial</v>
          </cell>
          <cell r="L414" t="str">
            <v>NO</v>
          </cell>
          <cell r="M414" t="str">
            <v>SI</v>
          </cell>
          <cell r="N414" t="str">
            <v>NO</v>
          </cell>
          <cell r="O414" t="str">
            <v>SI</v>
          </cell>
          <cell r="P414" t="str">
            <v>NNA</v>
          </cell>
          <cell r="Q414" t="str">
            <v>Mensual</v>
          </cell>
          <cell r="R414" t="str">
            <v>Acumulado</v>
          </cell>
          <cell r="S414">
            <v>199979</v>
          </cell>
          <cell r="T414">
            <v>195600</v>
          </cell>
          <cell r="U414">
            <v>250000</v>
          </cell>
          <cell r="V414">
            <v>270000</v>
          </cell>
          <cell r="W414">
            <v>284400</v>
          </cell>
          <cell r="X414">
            <v>1000000</v>
          </cell>
          <cell r="Y414">
            <v>206060</v>
          </cell>
          <cell r="Z414">
            <v>82.424000000000007</v>
          </cell>
          <cell r="AA414">
            <v>412120</v>
          </cell>
          <cell r="AB414">
            <v>41.212000000000003</v>
          </cell>
          <cell r="AC414">
            <v>42460.208333333299</v>
          </cell>
          <cell r="AD414">
            <v>42500.6601745718</v>
          </cell>
          <cell r="AE414" t="str">
            <v>La operación de la modalidad étnica se encuentra en operación. El 90% de la modalidad tradicional y rural fue contratada e iniciará la etapa de operación en la última semana del mes de abril.</v>
          </cell>
          <cell r="AF414">
            <v>42460.208333333299</v>
          </cell>
          <cell r="AG414">
            <v>42500.660174421297</v>
          </cell>
          <cell r="AH414" t="str">
            <v>Ember Estefenn Rodríguez</v>
          </cell>
          <cell r="AI414" t="str">
            <v>Ember.Estefenn@icbf.gov.co</v>
          </cell>
          <cell r="AJ414">
            <v>30</v>
          </cell>
          <cell r="AK414">
            <v>42490.208333333299</v>
          </cell>
          <cell r="AL414">
            <v>-13</v>
          </cell>
        </row>
        <row r="415">
          <cell r="A415">
            <v>4330</v>
          </cell>
          <cell r="B415" t="str">
            <v>Todos por un Nuevo País</v>
          </cell>
          <cell r="C415" t="str">
            <v>Movilidad social</v>
          </cell>
          <cell r="D415" t="str">
            <v>Cerrar la brecha en el acceso y la calidad de la educación, para mejorar la formación de capital humano, incrementar la movilidad social y fomentar la construcción de ciudadanía.</v>
          </cell>
          <cell r="E415" t="str">
            <v>Inclusión Social y Reconciliación</v>
          </cell>
          <cell r="F415" t="str">
            <v>ICBF</v>
          </cell>
          <cell r="G415" t="str">
            <v>Desarrollo del Plan Nacional de Lecto - escritura</v>
          </cell>
          <cell r="H415">
            <v>4330</v>
          </cell>
          <cell r="I415" t="str">
            <v>Salas de Lectura o Círculos de Palabra que fortalecen la oferta de Atención Integral  (ICBF)</v>
          </cell>
          <cell r="J415" t="str">
            <v>Producto</v>
          </cell>
          <cell r="K415" t="str">
            <v>Sectorial</v>
          </cell>
          <cell r="L415" t="str">
            <v>SI</v>
          </cell>
          <cell r="M415" t="str">
            <v>SI</v>
          </cell>
          <cell r="N415" t="str">
            <v>NO</v>
          </cell>
          <cell r="O415" t="str">
            <v>SI</v>
          </cell>
          <cell r="P415" t="str">
            <v xml:space="preserve">Salas de Lectura o Círculos de Palabra </v>
          </cell>
          <cell r="Q415" t="str">
            <v>Semestral</v>
          </cell>
          <cell r="R415" t="str">
            <v>Acumulado</v>
          </cell>
          <cell r="S415">
            <v>28</v>
          </cell>
          <cell r="T415">
            <v>70</v>
          </cell>
          <cell r="U415">
            <v>40</v>
          </cell>
          <cell r="V415">
            <v>20</v>
          </cell>
          <cell r="W415">
            <v>20</v>
          </cell>
          <cell r="X415">
            <v>150</v>
          </cell>
          <cell r="Y415">
            <v>0</v>
          </cell>
          <cell r="Z415">
            <v>0</v>
          </cell>
          <cell r="AA415">
            <v>0</v>
          </cell>
          <cell r="AB415">
            <v>0</v>
          </cell>
          <cell r="AC415">
            <v>0</v>
          </cell>
          <cell r="AD415">
            <v>0</v>
          </cell>
          <cell r="AE415" t="str">
            <v xml:space="preserve">Se esta realizando la selección de las Unidades de Servicio beneficiarias en la implementación de la estrategia de dotación de Salas de Lectura para la atención integral. </v>
          </cell>
          <cell r="AF415">
            <v>42429.208333333299</v>
          </cell>
          <cell r="AG415">
            <v>42471.389568206003</v>
          </cell>
          <cell r="AH415" t="str">
            <v>Juan Carlos Buitrago</v>
          </cell>
          <cell r="AI415" t="str">
            <v>juan.buitrago@icbf.gov.co</v>
          </cell>
          <cell r="AJ415">
            <v>30</v>
          </cell>
          <cell r="AK415">
            <v>0</v>
          </cell>
          <cell r="AL415">
            <v>0</v>
          </cell>
        </row>
        <row r="416">
          <cell r="A416">
            <v>4545</v>
          </cell>
          <cell r="B416" t="str">
            <v>Todos por un Nuevo País</v>
          </cell>
          <cell r="C416" t="str">
            <v>Movilidad social</v>
          </cell>
          <cell r="D416" t="str">
            <v>Cerrar la brecha en el acceso y la calidad de la educación, para mejorar la formación de capital humano, incrementar la movilidad social y fomentar la construcción de ciudadanía.</v>
          </cell>
          <cell r="E416" t="str">
            <v>Planeación Nacional</v>
          </cell>
          <cell r="F416" t="str">
            <v>DNP</v>
          </cell>
          <cell r="G416" t="str">
            <v>Atención y asistencia integral a la primera infancia, la infancia, la adolescencia, la juventud y sus familias</v>
          </cell>
          <cell r="H416">
            <v>4545</v>
          </cell>
          <cell r="I416" t="str">
            <v>Barreras de acceso a servicios para el cuidado y atención integral de la primera infancia.</v>
          </cell>
          <cell r="J416" t="str">
            <v>Resultado</v>
          </cell>
          <cell r="K416" t="str">
            <v>Sectorial</v>
          </cell>
          <cell r="L416" t="str">
            <v>SI</v>
          </cell>
          <cell r="M416" t="str">
            <v>NO</v>
          </cell>
          <cell r="N416" t="str">
            <v>NO</v>
          </cell>
          <cell r="O416" t="str">
            <v>SI</v>
          </cell>
          <cell r="P416" t="str">
            <v>Tasa</v>
          </cell>
          <cell r="Q416" t="str">
            <v>Anual</v>
          </cell>
          <cell r="R416" t="str">
            <v>Reducción</v>
          </cell>
          <cell r="S416">
            <v>9.4</v>
          </cell>
          <cell r="T416">
            <v>8.3000000000000007</v>
          </cell>
          <cell r="U416">
            <v>7.2</v>
          </cell>
          <cell r="V416">
            <v>6.1</v>
          </cell>
          <cell r="W416">
            <v>5</v>
          </cell>
          <cell r="X416">
            <v>5</v>
          </cell>
          <cell r="Y416">
            <v>0</v>
          </cell>
          <cell r="Z416">
            <v>0</v>
          </cell>
          <cell r="AA416">
            <v>0</v>
          </cell>
          <cell r="AB416">
            <v>0</v>
          </cell>
          <cell r="AC416">
            <v>0</v>
          </cell>
          <cell r="AD416">
            <v>0</v>
          </cell>
          <cell r="AE416" t="str">
            <v>Este indicador se calcula anualmente a partir de la Encuesta de Calidad de Vida. El dato para 2015 se publicará entre marzo y abril de 2016.</v>
          </cell>
          <cell r="AF416">
            <v>42429.208333333299</v>
          </cell>
          <cell r="AG416">
            <v>42436.589821643502</v>
          </cell>
          <cell r="AH416" t="str">
            <v>Cesar Augusto Merchán Hernández</v>
          </cell>
          <cell r="AI416" t="str">
            <v>camerchan@dnp.gov.co</v>
          </cell>
          <cell r="AJ416">
            <v>90</v>
          </cell>
          <cell r="AK416">
            <v>0</v>
          </cell>
          <cell r="AL416">
            <v>0</v>
          </cell>
        </row>
        <row r="417">
          <cell r="A417">
            <v>5278</v>
          </cell>
          <cell r="B417" t="str">
            <v>Todos por un Nuevo País</v>
          </cell>
          <cell r="C417" t="str">
            <v>Movilidad social</v>
          </cell>
          <cell r="D417" t="str">
            <v>Cerrar la brecha en el acceso y la calidad de la educación, para mejorar la formación de capital humano, incrementar la movilidad social y fomentar la construcción de ciudadanía.</v>
          </cell>
          <cell r="E417" t="str">
            <v>Salud y Protección</v>
          </cell>
          <cell r="F417" t="str">
            <v>Ministerio de Salud</v>
          </cell>
          <cell r="G417" t="str">
            <v>Desarrollo del Plan Nacional de Lecto - escritura</v>
          </cell>
          <cell r="H417">
            <v>5278</v>
          </cell>
          <cell r="I417" t="str">
            <v>Salas de Lectura o Círculos de Palabra que fortalecen la oferta de Atención Integral (MinSalud)</v>
          </cell>
          <cell r="J417" t="str">
            <v>Gestión</v>
          </cell>
          <cell r="K417" t="str">
            <v>Sectorial</v>
          </cell>
          <cell r="L417" t="str">
            <v>SI</v>
          </cell>
          <cell r="M417" t="str">
            <v>SI</v>
          </cell>
          <cell r="N417" t="str">
            <v>NO</v>
          </cell>
          <cell r="O417" t="str">
            <v>SI</v>
          </cell>
          <cell r="P417" t="str">
            <v>Salas de lectura</v>
          </cell>
          <cell r="Q417" t="str">
            <v>Semestral</v>
          </cell>
          <cell r="R417" t="str">
            <v>Acumulado</v>
          </cell>
          <cell r="S417">
            <v>0</v>
          </cell>
          <cell r="T417">
            <v>40</v>
          </cell>
          <cell r="U417">
            <v>40</v>
          </cell>
          <cell r="V417">
            <v>40</v>
          </cell>
          <cell r="W417">
            <v>30</v>
          </cell>
          <cell r="X417">
            <v>150</v>
          </cell>
          <cell r="Y417">
            <v>0</v>
          </cell>
          <cell r="Z417">
            <v>0</v>
          </cell>
          <cell r="AA417">
            <v>0</v>
          </cell>
          <cell r="AB417">
            <v>0</v>
          </cell>
          <cell r="AC417">
            <v>0</v>
          </cell>
          <cell r="AD417">
            <v>0</v>
          </cell>
          <cell r="AE417">
            <v>0</v>
          </cell>
          <cell r="AF417">
            <v>0</v>
          </cell>
          <cell r="AG417">
            <v>0</v>
          </cell>
          <cell r="AH417" t="str">
            <v>Martha Imelda  Linero Deluque</v>
          </cell>
          <cell r="AI417" t="str">
            <v>mlinero@minsalud.gov.co</v>
          </cell>
          <cell r="AJ417">
            <v>30</v>
          </cell>
          <cell r="AK417">
            <v>0</v>
          </cell>
          <cell r="AL417">
            <v>0</v>
          </cell>
        </row>
        <row r="418">
          <cell r="A418">
            <v>4311</v>
          </cell>
          <cell r="B418" t="str">
            <v>Todos por un Nuevo País</v>
          </cell>
          <cell r="C418" t="str">
            <v>Movilidad social</v>
          </cell>
          <cell r="D418" t="str">
            <v>Impulsar la planificación, actuación coherente y articulada de los sectores de vivienda, agua potable y saneamiento básico, bajo el concepto de “Ciudades Amables y Sostenibles para la Equidad” en complemento con las acciones estratégicas de movilidad urba</v>
          </cell>
          <cell r="E418" t="str">
            <v>Estadísticas</v>
          </cell>
          <cell r="F418" t="str">
            <v>IGAC</v>
          </cell>
          <cell r="G418" t="str">
            <v>Gestión territorial y Urbana desde el Sector Vivienda, Ciudad y Territorio</v>
          </cell>
          <cell r="H418">
            <v>4311</v>
          </cell>
          <cell r="I418" t="str">
            <v>Porcentaje mantenimiento de la actualización catastral urbana</v>
          </cell>
          <cell r="J418" t="str">
            <v>Resultado</v>
          </cell>
          <cell r="K418" t="str">
            <v>Sectorial</v>
          </cell>
          <cell r="L418" t="str">
            <v>SI</v>
          </cell>
          <cell r="M418" t="str">
            <v>NO</v>
          </cell>
          <cell r="N418" t="str">
            <v>NO</v>
          </cell>
          <cell r="O418" t="str">
            <v>SI</v>
          </cell>
          <cell r="P418" t="str">
            <v>Porcentaje</v>
          </cell>
          <cell r="Q418" t="str">
            <v>Anual</v>
          </cell>
          <cell r="R418" t="str">
            <v>Flujo</v>
          </cell>
          <cell r="S418">
            <v>80.400000000000006</v>
          </cell>
          <cell r="T418">
            <v>82.6</v>
          </cell>
          <cell r="U418">
            <v>81.819999999999993</v>
          </cell>
          <cell r="V418">
            <v>71.17</v>
          </cell>
          <cell r="W418">
            <v>50.07</v>
          </cell>
          <cell r="X418">
            <v>50.07</v>
          </cell>
          <cell r="Y418">
            <v>0</v>
          </cell>
          <cell r="Z418">
            <v>0</v>
          </cell>
          <cell r="AA418">
            <v>0</v>
          </cell>
          <cell r="AB418">
            <v>0</v>
          </cell>
          <cell r="AC418">
            <v>0</v>
          </cell>
          <cell r="AD418">
            <v>0</v>
          </cell>
          <cell r="AE418" t="str">
            <v xml:space="preserve">El avance cuantitativo se reportará sólo en enero 2017, momento en el cual se contará con la información de los catastros descentralizados. En marzo el IGAC realizó revisión de 66 costeos de los 134 enviados por las territoriales, en los cuales se les ha </v>
          </cell>
          <cell r="AF418">
            <v>42460.208333333299</v>
          </cell>
          <cell r="AG418">
            <v>42501.448499999999</v>
          </cell>
          <cell r="AH418" t="str">
            <v>Andrea Melissa Olaya Alvarez</v>
          </cell>
          <cell r="AI418" t="str">
            <v>andrea.olaya@igac.gov.co</v>
          </cell>
          <cell r="AJ418">
            <v>15</v>
          </cell>
          <cell r="AK418">
            <v>0</v>
          </cell>
          <cell r="AL418">
            <v>0</v>
          </cell>
        </row>
        <row r="419">
          <cell r="A419">
            <v>4349</v>
          </cell>
          <cell r="B419" t="str">
            <v>Todos por un Nuevo País</v>
          </cell>
          <cell r="C419" t="str">
            <v>Movilidad social</v>
          </cell>
          <cell r="D419" t="str">
            <v>Impulsar la planificación, actuación coherente y articulada de los sectores de vivienda, agua potable y saneamiento básico, bajo el concepto de “Ciudades Amables y Sostenibles para la Equidad” en complemento con las acciones estratégicas de movilidad urba</v>
          </cell>
          <cell r="E419" t="str">
            <v>Vivienda</v>
          </cell>
          <cell r="F419" t="str">
            <v>MinVivienda</v>
          </cell>
          <cell r="G419" t="str">
            <v>Gestión territorial y Urbana desde el Sector Vivienda, Ciudad y Territorio</v>
          </cell>
          <cell r="H419">
            <v>4349</v>
          </cell>
          <cell r="I419" t="str">
            <v>Municipios capacitados y/o apoyados técnicamente para la revisión de los Planes de Ordenamiento Territorial (POT)</v>
          </cell>
          <cell r="J419" t="str">
            <v>Producto</v>
          </cell>
          <cell r="K419" t="str">
            <v>Sectorial</v>
          </cell>
          <cell r="L419" t="str">
            <v>SI</v>
          </cell>
          <cell r="M419" t="str">
            <v>NO</v>
          </cell>
          <cell r="N419" t="str">
            <v>NO</v>
          </cell>
          <cell r="O419" t="str">
            <v>SI</v>
          </cell>
          <cell r="P419" t="str">
            <v>Municipios</v>
          </cell>
          <cell r="Q419" t="str">
            <v>Mensual</v>
          </cell>
          <cell r="R419" t="str">
            <v>Acumulado</v>
          </cell>
          <cell r="S419">
            <v>250</v>
          </cell>
          <cell r="T419">
            <v>100</v>
          </cell>
          <cell r="U419">
            <v>130</v>
          </cell>
          <cell r="V419">
            <v>130</v>
          </cell>
          <cell r="W419">
            <v>40</v>
          </cell>
          <cell r="X419">
            <v>400</v>
          </cell>
          <cell r="Y419">
            <v>2</v>
          </cell>
          <cell r="Z419">
            <v>1.538</v>
          </cell>
          <cell r="AA419">
            <v>116</v>
          </cell>
          <cell r="AB419">
            <v>29</v>
          </cell>
          <cell r="AC419">
            <v>42490.208333333299</v>
          </cell>
          <cell r="AD419">
            <v>42501.421697835598</v>
          </cell>
          <cell r="AE419" t="str">
            <v>En el mes abril se viene realizando la programación de un taller departamental para Cundinamarca.</v>
          </cell>
          <cell r="AF419">
            <v>42490.208333333299</v>
          </cell>
          <cell r="AG419">
            <v>42501.421697685197</v>
          </cell>
          <cell r="AH419" t="str">
            <v>Edilma Adriana Mariño Dueñas</v>
          </cell>
          <cell r="AI419" t="str">
            <v>emarino@minvivienda.gov.co</v>
          </cell>
          <cell r="AJ419">
            <v>30</v>
          </cell>
          <cell r="AK419">
            <v>42520.208333333299</v>
          </cell>
          <cell r="AL419">
            <v>-43</v>
          </cell>
        </row>
        <row r="420">
          <cell r="A420">
            <v>4350</v>
          </cell>
          <cell r="B420" t="str">
            <v>Todos por un Nuevo País</v>
          </cell>
          <cell r="C420" t="str">
            <v>Movilidad social</v>
          </cell>
          <cell r="D420" t="str">
            <v>Impulsar la planificación, actuación coherente y articulada de los sectores de vivienda, agua potable y saneamiento básico, bajo el concepto de “Ciudades Amables y Sostenibles para la Equidad” en complemento con las acciones estratégicas de movilidad urba</v>
          </cell>
          <cell r="E420" t="str">
            <v>Vivienda</v>
          </cell>
          <cell r="F420" t="str">
            <v>MinVivienda</v>
          </cell>
          <cell r="G420" t="str">
            <v>Gestión territorial y Urbana desde el Sector Vivienda, Ciudad y Territorio</v>
          </cell>
          <cell r="H420">
            <v>4350</v>
          </cell>
          <cell r="I420" t="str">
            <v>Municipios capacitados en la incorporación de la gestión del riesgo en la revisión de sus POT</v>
          </cell>
          <cell r="J420" t="str">
            <v>Producto</v>
          </cell>
          <cell r="K420" t="str">
            <v>Sectorial</v>
          </cell>
          <cell r="L420" t="str">
            <v>SI</v>
          </cell>
          <cell r="M420" t="str">
            <v>NO</v>
          </cell>
          <cell r="N420" t="str">
            <v>NO</v>
          </cell>
          <cell r="O420" t="str">
            <v>SI</v>
          </cell>
          <cell r="P420" t="str">
            <v>Municipios</v>
          </cell>
          <cell r="Q420" t="str">
            <v>Mensual</v>
          </cell>
          <cell r="R420" t="str">
            <v>Acumulado</v>
          </cell>
          <cell r="S420">
            <v>250</v>
          </cell>
          <cell r="T420">
            <v>100</v>
          </cell>
          <cell r="U420">
            <v>130</v>
          </cell>
          <cell r="V420">
            <v>130</v>
          </cell>
          <cell r="W420">
            <v>40</v>
          </cell>
          <cell r="X420">
            <v>400</v>
          </cell>
          <cell r="Y420">
            <v>17</v>
          </cell>
          <cell r="Z420">
            <v>13.077</v>
          </cell>
          <cell r="AA420">
            <v>118</v>
          </cell>
          <cell r="AB420">
            <v>29.5</v>
          </cell>
          <cell r="AC420">
            <v>42490.208333333299</v>
          </cell>
          <cell r="AD420">
            <v>42500.690352662001</v>
          </cell>
          <cell r="AE420" t="str">
            <v xml:space="preserve">En el mes abril se viene realizando la programación de un taller departamental para Cundinamarca. </v>
          </cell>
          <cell r="AF420">
            <v>42490.208333333299</v>
          </cell>
          <cell r="AG420">
            <v>42500.690352511599</v>
          </cell>
          <cell r="AH420" t="str">
            <v>Edilma Adriana Mariño Dueñas</v>
          </cell>
          <cell r="AI420" t="str">
            <v>emarino@minvivienda.gov.co</v>
          </cell>
          <cell r="AJ420">
            <v>0</v>
          </cell>
          <cell r="AK420">
            <v>42520.208333333299</v>
          </cell>
          <cell r="AL420">
            <v>-13</v>
          </cell>
        </row>
        <row r="421">
          <cell r="A421">
            <v>4351</v>
          </cell>
          <cell r="B421" t="str">
            <v>Todos por un Nuevo País</v>
          </cell>
          <cell r="C421" t="str">
            <v>Movilidad social</v>
          </cell>
          <cell r="D421" t="str">
            <v>Impulsar la planificación, actuación coherente y articulada de los sectores de vivienda, agua potable y saneamiento básico, bajo el concepto de “Ciudades Amables y Sostenibles para la Equidad” en complemento con las acciones estratégicas de movilidad urba</v>
          </cell>
          <cell r="E421" t="str">
            <v>Vivienda</v>
          </cell>
          <cell r="F421" t="str">
            <v>MinVivienda</v>
          </cell>
          <cell r="G421" t="str">
            <v>Gestión territorial y Urbana desde el Sector Vivienda, Ciudad y Territorio</v>
          </cell>
          <cell r="H421">
            <v>4351</v>
          </cell>
          <cell r="I421" t="str">
            <v>Municipios capacitados en la elaboración del inventario de asentamientos en zonas de alto riesgo.</v>
          </cell>
          <cell r="J421" t="str">
            <v>Producto</v>
          </cell>
          <cell r="K421" t="str">
            <v>Sectorial</v>
          </cell>
          <cell r="L421" t="str">
            <v>SI</v>
          </cell>
          <cell r="M421" t="str">
            <v>NO</v>
          </cell>
          <cell r="N421" t="str">
            <v>NO</v>
          </cell>
          <cell r="O421" t="str">
            <v>SI</v>
          </cell>
          <cell r="P421" t="str">
            <v>Municipios</v>
          </cell>
          <cell r="Q421" t="str">
            <v>Mensual</v>
          </cell>
          <cell r="R421" t="str">
            <v>Acumulado</v>
          </cell>
          <cell r="S421">
            <v>0</v>
          </cell>
          <cell r="T421">
            <v>60</v>
          </cell>
          <cell r="U421">
            <v>80</v>
          </cell>
          <cell r="V421">
            <v>70</v>
          </cell>
          <cell r="W421">
            <v>40</v>
          </cell>
          <cell r="X421">
            <v>250</v>
          </cell>
          <cell r="Y421">
            <v>2</v>
          </cell>
          <cell r="Z421">
            <v>2.5</v>
          </cell>
          <cell r="AA421">
            <v>79</v>
          </cell>
          <cell r="AB421">
            <v>31.6</v>
          </cell>
          <cell r="AC421">
            <v>42490.208333333299</v>
          </cell>
          <cell r="AD421">
            <v>42501.421500543998</v>
          </cell>
          <cell r="AE421" t="str">
            <v>Han sido asistidos los municipios de Medellín y Cartagena mediante videoconferencia.</v>
          </cell>
          <cell r="AF421">
            <v>42490.208333333299</v>
          </cell>
          <cell r="AG421">
            <v>42501.421500381897</v>
          </cell>
          <cell r="AH421" t="str">
            <v>Edilma Adriana Mariño Dueñas</v>
          </cell>
          <cell r="AI421" t="str">
            <v>emarino@minvivienda.gov.co</v>
          </cell>
          <cell r="AJ421">
            <v>30</v>
          </cell>
          <cell r="AK421">
            <v>42520.208333333299</v>
          </cell>
          <cell r="AL421">
            <v>-43</v>
          </cell>
        </row>
        <row r="422">
          <cell r="A422">
            <v>4367</v>
          </cell>
          <cell r="B422" t="str">
            <v>Todos por un Nuevo País</v>
          </cell>
          <cell r="C422" t="str">
            <v>Movilidad social</v>
          </cell>
          <cell r="D422" t="str">
            <v>Impulsar la planificación, actuación coherente y articulada de los sectores de vivienda, agua potable y saneamiento básico, bajo el concepto de “Ciudades Amables y Sostenibles para la Equidad” en complemento con las acciones estratégicas de movilidad urba</v>
          </cell>
          <cell r="E422" t="str">
            <v>Vivienda</v>
          </cell>
          <cell r="F422" t="str">
            <v>MinVivienda</v>
          </cell>
          <cell r="G422" t="str">
            <v>Gestión territorial y Urbana desde el Sector Vivienda, Ciudad y Territorio</v>
          </cell>
          <cell r="H422">
            <v>4367</v>
          </cell>
          <cell r="I422" t="str">
            <v>Municipios con lineamientos para incorporar  la gestión del riesgo en los POT</v>
          </cell>
          <cell r="J422" t="str">
            <v>Producto</v>
          </cell>
          <cell r="K422" t="str">
            <v>Sectorial</v>
          </cell>
          <cell r="L422" t="str">
            <v>SI</v>
          </cell>
          <cell r="M422" t="str">
            <v>NO</v>
          </cell>
          <cell r="N422" t="str">
            <v>NO</v>
          </cell>
          <cell r="O422" t="str">
            <v>SI</v>
          </cell>
          <cell r="P422" t="str">
            <v>Municipios</v>
          </cell>
          <cell r="Q422" t="str">
            <v>Anual</v>
          </cell>
          <cell r="R422" t="str">
            <v>Acumulado</v>
          </cell>
          <cell r="S422">
            <v>0</v>
          </cell>
          <cell r="T422">
            <v>10</v>
          </cell>
          <cell r="U422">
            <v>24</v>
          </cell>
          <cell r="V422">
            <v>24</v>
          </cell>
          <cell r="W422">
            <v>10</v>
          </cell>
          <cell r="X422">
            <v>68</v>
          </cell>
          <cell r="Y422">
            <v>0</v>
          </cell>
          <cell r="Z422">
            <v>0</v>
          </cell>
          <cell r="AA422">
            <v>0</v>
          </cell>
          <cell r="AB422">
            <v>0</v>
          </cell>
          <cell r="AC422">
            <v>0</v>
          </cell>
          <cell r="AD422">
            <v>0</v>
          </cell>
          <cell r="AE422" t="str">
            <v>En el mes abril se viene realizando la programación de un taller para asistir los 6 municipios con lineamientos que forman parte del departamento de Cundinamarca.</v>
          </cell>
          <cell r="AF422">
            <v>42490.208333333299</v>
          </cell>
          <cell r="AG422">
            <v>42501.421239236101</v>
          </cell>
          <cell r="AH422" t="str">
            <v>Edilma Adriana Mariño Dueñas</v>
          </cell>
          <cell r="AI422" t="str">
            <v>emarino@minvivienda.gov.co</v>
          </cell>
          <cell r="AJ422">
            <v>0</v>
          </cell>
          <cell r="AK422">
            <v>0</v>
          </cell>
          <cell r="AL422">
            <v>0</v>
          </cell>
        </row>
        <row r="423">
          <cell r="A423">
            <v>5379</v>
          </cell>
          <cell r="B423" t="str">
            <v>Todos por un Nuevo País</v>
          </cell>
          <cell r="C423" t="str">
            <v>Movilidad social</v>
          </cell>
          <cell r="D423" t="str">
            <v>Impulsar la planificación, actuación coherente y articulada de los sectores de vivienda, agua potable y saneamiento básico, bajo el concepto de “Ciudades Amables y Sostenibles para la Equidad” en complemento con las acciones estratégicas de movilidad urba</v>
          </cell>
          <cell r="E423" t="str">
            <v>Vivienda</v>
          </cell>
          <cell r="F423" t="str">
            <v>MinVivienda</v>
          </cell>
          <cell r="G423" t="str">
            <v>Gestión territorial y Urbana desde el Sector Vivienda, Ciudad y Territorio</v>
          </cell>
          <cell r="H423">
            <v>5379</v>
          </cell>
          <cell r="I423" t="str">
            <v>Viviendas terminadas del Programa de Vivienda Gratuita 1 y 2</v>
          </cell>
          <cell r="J423" t="str">
            <v>Producto</v>
          </cell>
          <cell r="K423" t="str">
            <v>Sectorial</v>
          </cell>
          <cell r="L423" t="str">
            <v>NO</v>
          </cell>
          <cell r="M423" t="str">
            <v>NO</v>
          </cell>
          <cell r="N423" t="str">
            <v>NO</v>
          </cell>
          <cell r="O423" t="str">
            <v>SI</v>
          </cell>
          <cell r="P423" t="str">
            <v>Viviendas</v>
          </cell>
          <cell r="Q423" t="str">
            <v>Mensual</v>
          </cell>
          <cell r="R423" t="str">
            <v>Acumulado</v>
          </cell>
          <cell r="S423">
            <v>80000</v>
          </cell>
          <cell r="T423">
            <v>18000</v>
          </cell>
          <cell r="U423">
            <v>40000</v>
          </cell>
          <cell r="V423">
            <v>37000</v>
          </cell>
          <cell r="W423">
            <v>35000</v>
          </cell>
          <cell r="X423">
            <v>130000</v>
          </cell>
          <cell r="Y423">
            <v>0</v>
          </cell>
          <cell r="Z423">
            <v>0</v>
          </cell>
          <cell r="AA423">
            <v>0</v>
          </cell>
          <cell r="AB423">
            <v>0</v>
          </cell>
          <cell r="AC423">
            <v>0</v>
          </cell>
          <cell r="AD423">
            <v>0</v>
          </cell>
          <cell r="AE423">
            <v>0</v>
          </cell>
          <cell r="AF423">
            <v>0</v>
          </cell>
          <cell r="AG423">
            <v>0</v>
          </cell>
          <cell r="AH423" t="str">
            <v>Alejandro Quintero Romero</v>
          </cell>
          <cell r="AI423" t="str">
            <v>alquintero@minvivienda.gov.co</v>
          </cell>
          <cell r="AJ423">
            <v>30</v>
          </cell>
          <cell r="AK423">
            <v>0</v>
          </cell>
          <cell r="AL423">
            <v>0</v>
          </cell>
        </row>
        <row r="424">
          <cell r="A424">
            <v>5380</v>
          </cell>
          <cell r="B424" t="str">
            <v>Todos por un Nuevo País</v>
          </cell>
          <cell r="C424" t="str">
            <v>Movilidad social</v>
          </cell>
          <cell r="D424" t="str">
            <v>Impulsar la planificación, actuación coherente y articulada de los sectores de vivienda, agua potable y saneamiento básico, bajo el concepto de “Ciudades Amables y Sostenibles para la Equidad” en complemento con las acciones estratégicas de movilidad urba</v>
          </cell>
          <cell r="E424" t="str">
            <v>Vivienda</v>
          </cell>
          <cell r="F424" t="str">
            <v>MinVivienda</v>
          </cell>
          <cell r="G424" t="str">
            <v>Gestión territorial y Urbana desde el Sector Vivienda, Ciudad y Territorio</v>
          </cell>
          <cell r="H424">
            <v>5380</v>
          </cell>
          <cell r="I424" t="str">
            <v>Viviendas escrituradas del Programa de Vivienda Gratuita 1 y 2</v>
          </cell>
          <cell r="J424" t="str">
            <v>Producto</v>
          </cell>
          <cell r="K424" t="str">
            <v>Sectorial</v>
          </cell>
          <cell r="L424" t="str">
            <v>NO</v>
          </cell>
          <cell r="M424" t="str">
            <v>NO</v>
          </cell>
          <cell r="N424" t="str">
            <v>NO</v>
          </cell>
          <cell r="O424" t="str">
            <v>SI</v>
          </cell>
          <cell r="P424" t="str">
            <v>Viviendas</v>
          </cell>
          <cell r="Q424" t="str">
            <v>Mensual</v>
          </cell>
          <cell r="R424" t="str">
            <v>Acumulado</v>
          </cell>
          <cell r="S424">
            <v>64000</v>
          </cell>
          <cell r="T424">
            <v>31000</v>
          </cell>
          <cell r="U424">
            <v>30000</v>
          </cell>
          <cell r="V424">
            <v>35000</v>
          </cell>
          <cell r="W424">
            <v>34000</v>
          </cell>
          <cell r="X424">
            <v>130000</v>
          </cell>
          <cell r="Y424">
            <v>0</v>
          </cell>
          <cell r="Z424">
            <v>0</v>
          </cell>
          <cell r="AA424">
            <v>0</v>
          </cell>
          <cell r="AB424">
            <v>0</v>
          </cell>
          <cell r="AC424">
            <v>0</v>
          </cell>
          <cell r="AD424">
            <v>0</v>
          </cell>
          <cell r="AE424">
            <v>0</v>
          </cell>
          <cell r="AF424">
            <v>0</v>
          </cell>
          <cell r="AG424">
            <v>0</v>
          </cell>
          <cell r="AH424" t="str">
            <v>Alejandro Quintero Romero</v>
          </cell>
          <cell r="AI424" t="str">
            <v>alquintero@minvivienda.gov.co</v>
          </cell>
          <cell r="AJ424">
            <v>30</v>
          </cell>
          <cell r="AK424">
            <v>0</v>
          </cell>
          <cell r="AL424">
            <v>0</v>
          </cell>
        </row>
        <row r="425">
          <cell r="A425">
            <v>4356</v>
          </cell>
          <cell r="B425" t="str">
            <v>Todos por un Nuevo País</v>
          </cell>
          <cell r="C425" t="str">
            <v>Movilidad social</v>
          </cell>
          <cell r="D425" t="str">
            <v>Impulsar la planificación, actuación coherente y articulada de los sectores de vivienda, agua potable y saneamiento básico, bajo el concepto de “Ciudades Amables y Sostenibles para la Equidad” en complemento con las acciones estratégicas de movilidad urba</v>
          </cell>
          <cell r="E425" t="str">
            <v>Vivienda</v>
          </cell>
          <cell r="F425" t="str">
            <v>MinVivienda</v>
          </cell>
          <cell r="G425" t="str">
            <v>Infraestructura de acueducto y alcantarillado</v>
          </cell>
          <cell r="H425">
            <v>4356</v>
          </cell>
          <cell r="I425" t="str">
            <v>Personas con acceso a agua potable</v>
          </cell>
          <cell r="J425" t="str">
            <v>Producto</v>
          </cell>
          <cell r="K425" t="str">
            <v>Sectorial</v>
          </cell>
          <cell r="L425" t="str">
            <v>SI</v>
          </cell>
          <cell r="M425" t="str">
            <v>NO</v>
          </cell>
          <cell r="N425" t="str">
            <v>NO</v>
          </cell>
          <cell r="O425" t="str">
            <v>SI</v>
          </cell>
          <cell r="P425" t="str">
            <v>Personas</v>
          </cell>
          <cell r="Q425" t="str">
            <v>Anual</v>
          </cell>
          <cell r="R425" t="str">
            <v>Capacidad</v>
          </cell>
          <cell r="S425">
            <v>41877000</v>
          </cell>
          <cell r="T425">
            <v>42447000</v>
          </cell>
          <cell r="U425">
            <v>43097000</v>
          </cell>
          <cell r="V425">
            <v>43777000</v>
          </cell>
          <cell r="W425">
            <v>44477000</v>
          </cell>
          <cell r="X425">
            <v>44477000</v>
          </cell>
          <cell r="Y425">
            <v>0</v>
          </cell>
          <cell r="Z425">
            <v>0</v>
          </cell>
          <cell r="AA425">
            <v>0</v>
          </cell>
          <cell r="AB425">
            <v>0</v>
          </cell>
          <cell r="AC425">
            <v>0</v>
          </cell>
          <cell r="AD425">
            <v>0</v>
          </cell>
          <cell r="AE425" t="str">
            <v>​Bogotá D.C., miércoles 30 de marzo de 2016 (MVCT) - El ministro de Vivienda y agua, Luis Felipe Henao Cardona, mantuvo una reunión en compañía del viceministro de agua, Carlos Correa, con el coordinador de la Agencia Española de Cooperación Internacional</v>
          </cell>
          <cell r="AF425">
            <v>42460.208333333299</v>
          </cell>
          <cell r="AG425">
            <v>42468.585019675898</v>
          </cell>
          <cell r="AH425" t="str">
            <v>Javier Orlando Moreno Mendez</v>
          </cell>
          <cell r="AI425" t="str">
            <v>jmoreno@minvivienda.gov.co</v>
          </cell>
          <cell r="AJ425">
            <v>180</v>
          </cell>
          <cell r="AK425">
            <v>0</v>
          </cell>
          <cell r="AL425">
            <v>0</v>
          </cell>
        </row>
        <row r="426">
          <cell r="A426">
            <v>4357</v>
          </cell>
          <cell r="B426" t="str">
            <v>Todos por un Nuevo País</v>
          </cell>
          <cell r="C426" t="str">
            <v>Movilidad social</v>
          </cell>
          <cell r="D426" t="str">
            <v>Impulsar la planificación, actuación coherente y articulada de los sectores de vivienda, agua potable y saneamiento básico, bajo el concepto de “Ciudades Amables y Sostenibles para la Equidad” en complemento con las acciones estratégicas de movilidad urba</v>
          </cell>
          <cell r="E426" t="str">
            <v>Vivienda</v>
          </cell>
          <cell r="F426" t="str">
            <v>MinVivienda</v>
          </cell>
          <cell r="G426" t="str">
            <v>Infraestructura de acueducto y alcantarillado</v>
          </cell>
          <cell r="H426">
            <v>4357</v>
          </cell>
          <cell r="I426" t="str">
            <v>Personas con acceso a una solución de alcantarillado</v>
          </cell>
          <cell r="J426" t="str">
            <v>Producto</v>
          </cell>
          <cell r="K426" t="str">
            <v>Sectorial</v>
          </cell>
          <cell r="L426" t="str">
            <v>SI</v>
          </cell>
          <cell r="M426" t="str">
            <v>NO</v>
          </cell>
          <cell r="N426" t="str">
            <v>NO</v>
          </cell>
          <cell r="O426" t="str">
            <v>SI</v>
          </cell>
          <cell r="P426" t="str">
            <v>Personas</v>
          </cell>
          <cell r="Q426" t="str">
            <v>Anual</v>
          </cell>
          <cell r="R426" t="str">
            <v>Flujo</v>
          </cell>
          <cell r="S426">
            <v>39469000</v>
          </cell>
          <cell r="T426">
            <v>40049000</v>
          </cell>
          <cell r="U426">
            <v>40629000</v>
          </cell>
          <cell r="V426">
            <v>41499000</v>
          </cell>
          <cell r="W426">
            <v>42369000</v>
          </cell>
          <cell r="X426">
            <v>42369000</v>
          </cell>
          <cell r="Y426">
            <v>0</v>
          </cell>
          <cell r="Z426">
            <v>0</v>
          </cell>
          <cell r="AA426">
            <v>0</v>
          </cell>
          <cell r="AB426">
            <v>0</v>
          </cell>
          <cell r="AC426">
            <v>0</v>
          </cell>
          <cell r="AD426">
            <v>0</v>
          </cell>
          <cell r="AE426" t="str">
            <v xml:space="preserve">18 de febrero de 2016 (MVCT) – El ministro de Vivienda, Ciudad y Territorio, Luis Felipe Henao Cardona, informó que se han adjudicado los tres mil 104 millones de pesos para el proyecto de la quebrada Cay del acueducto de Ibagué, que permitirá mitigar el </v>
          </cell>
          <cell r="AF426">
            <v>42429.208333333299</v>
          </cell>
          <cell r="AG426">
            <v>42501.633794247697</v>
          </cell>
          <cell r="AH426" t="str">
            <v>Javier Orlando Moreno Mendez</v>
          </cell>
          <cell r="AI426" t="str">
            <v>jmoreno@minvivienda.gov.co</v>
          </cell>
          <cell r="AJ426">
            <v>180</v>
          </cell>
          <cell r="AK426">
            <v>0</v>
          </cell>
          <cell r="AL426">
            <v>0</v>
          </cell>
        </row>
        <row r="427">
          <cell r="A427">
            <v>4358</v>
          </cell>
          <cell r="B427" t="str">
            <v>Todos por un Nuevo País</v>
          </cell>
          <cell r="C427" t="str">
            <v>Movilidad social</v>
          </cell>
          <cell r="D427" t="str">
            <v>Impulsar la planificación, actuación coherente y articulada de los sectores de vivienda, agua potable y saneamiento básico, bajo el concepto de “Ciudades Amables y Sostenibles para la Equidad” en complemento con las acciones estratégicas de movilidad urba</v>
          </cell>
          <cell r="E427" t="str">
            <v>Vivienda</v>
          </cell>
          <cell r="F427" t="str">
            <v>MinVivienda</v>
          </cell>
          <cell r="G427" t="str">
            <v>Infraestructura de acueducto y alcantarillado</v>
          </cell>
          <cell r="H427">
            <v>4358</v>
          </cell>
          <cell r="I427" t="str">
            <v>Nuevas personas beneficiadas con proyectos que mejoran provisión, calidad y/o continuidad de los servicios de acueducto y alcantarillado</v>
          </cell>
          <cell r="J427" t="str">
            <v>Producto</v>
          </cell>
          <cell r="K427" t="str">
            <v>Sectorial</v>
          </cell>
          <cell r="L427" t="str">
            <v>SI</v>
          </cell>
          <cell r="M427" t="str">
            <v>NO</v>
          </cell>
          <cell r="N427" t="str">
            <v>NO</v>
          </cell>
          <cell r="O427" t="str">
            <v>SI</v>
          </cell>
          <cell r="P427" t="str">
            <v>Personas</v>
          </cell>
          <cell r="Q427" t="str">
            <v>Anual</v>
          </cell>
          <cell r="R427" t="str">
            <v>Acumulado</v>
          </cell>
          <cell r="S427">
            <v>4000000</v>
          </cell>
          <cell r="T427">
            <v>315000</v>
          </cell>
          <cell r="U427">
            <v>514000</v>
          </cell>
          <cell r="V427">
            <v>706000</v>
          </cell>
          <cell r="W427">
            <v>765000</v>
          </cell>
          <cell r="X427">
            <v>2300000</v>
          </cell>
          <cell r="Y427">
            <v>0</v>
          </cell>
          <cell r="Z427">
            <v>0</v>
          </cell>
          <cell r="AA427">
            <v>0</v>
          </cell>
          <cell r="AB427">
            <v>0</v>
          </cell>
          <cell r="AC427">
            <v>0</v>
          </cell>
          <cell r="AD427">
            <v>0</v>
          </cell>
          <cell r="AE427" t="str">
            <v>Gestion Realizada: MARZO: Durante este periodo se terminaron proyectos financiados con PGN en los Departamentos de Antioquia, Huila, la Guajira, Tolima y Valle del Cauca con aportes de la nación por un total de 15.914 millones de pesos Beneficiando a 20.4</v>
          </cell>
          <cell r="AF427">
            <v>42460.208333333299</v>
          </cell>
          <cell r="AG427">
            <v>42496.445737881899</v>
          </cell>
          <cell r="AH427" t="str">
            <v>Diego Fernando Rojas</v>
          </cell>
          <cell r="AI427" t="str">
            <v>dfrojas@minvivienda.gov.co</v>
          </cell>
          <cell r="AJ427">
            <v>90</v>
          </cell>
          <cell r="AK427">
            <v>0</v>
          </cell>
          <cell r="AL427">
            <v>0</v>
          </cell>
        </row>
        <row r="428">
          <cell r="A428">
            <v>4359</v>
          </cell>
          <cell r="B428" t="str">
            <v>Todos por un Nuevo País</v>
          </cell>
          <cell r="C428" t="str">
            <v>Movilidad social</v>
          </cell>
          <cell r="D428" t="str">
            <v>Impulsar la planificación, actuación coherente y articulada de los sectores de vivienda, agua potable y saneamiento básico, bajo el concepto de “Ciudades Amables y Sostenibles para la Equidad” en complemento con las acciones estratégicas de movilidad urba</v>
          </cell>
          <cell r="E428" t="str">
            <v>Vivienda</v>
          </cell>
          <cell r="F428" t="str">
            <v>MinVivienda</v>
          </cell>
          <cell r="G428" t="str">
            <v>Infraestructura de acueducto y alcantarillado</v>
          </cell>
          <cell r="H428">
            <v>4359</v>
          </cell>
          <cell r="I428" t="str">
            <v>PDA con planes de aseguramiento en implementación</v>
          </cell>
          <cell r="J428" t="str">
            <v>Producto</v>
          </cell>
          <cell r="K428" t="str">
            <v>Sectorial</v>
          </cell>
          <cell r="L428" t="str">
            <v>SI</v>
          </cell>
          <cell r="M428" t="str">
            <v>NO</v>
          </cell>
          <cell r="N428" t="str">
            <v>NO</v>
          </cell>
          <cell r="O428" t="str">
            <v>SI</v>
          </cell>
          <cell r="P428" t="str">
            <v>Planes</v>
          </cell>
          <cell r="Q428" t="str">
            <v>Semestral</v>
          </cell>
          <cell r="R428" t="str">
            <v>Capacidad</v>
          </cell>
          <cell r="S428">
            <v>22</v>
          </cell>
          <cell r="T428">
            <v>22</v>
          </cell>
          <cell r="U428">
            <v>25</v>
          </cell>
          <cell r="V428">
            <v>28</v>
          </cell>
          <cell r="W428">
            <v>32</v>
          </cell>
          <cell r="X428">
            <v>32</v>
          </cell>
          <cell r="Y428">
            <v>0</v>
          </cell>
          <cell r="Z428">
            <v>0</v>
          </cell>
          <cell r="AA428">
            <v>0</v>
          </cell>
          <cell r="AB428">
            <v>0</v>
          </cell>
          <cell r="AC428">
            <v>0</v>
          </cell>
          <cell r="AD428">
            <v>0</v>
          </cell>
          <cell r="AE428" t="str">
            <v>Gestión Realizada: Durante el mes de Abril del 2016 se realizó seguimiento a los planes de aseguramiento aprobados; así mismo se realizó acompañamiento a otros gestores del PDA pendientes de aprobación, en la estructuración del Plan de Aseguramiento, de c</v>
          </cell>
          <cell r="AF428">
            <v>42490.208333333299</v>
          </cell>
          <cell r="AG428">
            <v>42496.445944988402</v>
          </cell>
          <cell r="AH428" t="str">
            <v>Jorge Ernesto Silva Gomez</v>
          </cell>
          <cell r="AI428" t="str">
            <v>jsilva@minvivienda.gov.co</v>
          </cell>
          <cell r="AJ428">
            <v>30</v>
          </cell>
          <cell r="AK428">
            <v>0</v>
          </cell>
          <cell r="AL428">
            <v>0</v>
          </cell>
        </row>
        <row r="429">
          <cell r="A429">
            <v>4360</v>
          </cell>
          <cell r="B429" t="str">
            <v>Todos por un Nuevo País</v>
          </cell>
          <cell r="C429" t="str">
            <v>Movilidad social</v>
          </cell>
          <cell r="D429" t="str">
            <v>Impulsar la planificación, actuación coherente y articulada de los sectores de vivienda, agua potable y saneamiento básico, bajo el concepto de “Ciudades Amables y Sostenibles para la Equidad” en complemento con las acciones estratégicas de movilidad urba</v>
          </cell>
          <cell r="E429" t="str">
            <v>Vivienda</v>
          </cell>
          <cell r="F429" t="str">
            <v>MinVivienda</v>
          </cell>
          <cell r="G429" t="str">
            <v>Infraestructura de acueducto y alcantarillado</v>
          </cell>
          <cell r="H429">
            <v>4360</v>
          </cell>
          <cell r="I429" t="str">
            <v>Municipios con acciones de reducción de  riesgo por desabastecimiento en temportada seca ejecutadas</v>
          </cell>
          <cell r="J429" t="str">
            <v>Producto</v>
          </cell>
          <cell r="K429" t="str">
            <v>Sectorial</v>
          </cell>
          <cell r="L429" t="str">
            <v>SI</v>
          </cell>
          <cell r="M429" t="str">
            <v>NO</v>
          </cell>
          <cell r="N429" t="str">
            <v>NO</v>
          </cell>
          <cell r="O429" t="str">
            <v>SI</v>
          </cell>
          <cell r="P429" t="str">
            <v>Pendiente</v>
          </cell>
          <cell r="Q429" t="str">
            <v>Semestral</v>
          </cell>
          <cell r="R429" t="str">
            <v>Capacidad</v>
          </cell>
          <cell r="S429">
            <v>0</v>
          </cell>
          <cell r="T429">
            <v>7</v>
          </cell>
          <cell r="U429">
            <v>14</v>
          </cell>
          <cell r="V429">
            <v>21</v>
          </cell>
          <cell r="W429">
            <v>28</v>
          </cell>
          <cell r="X429">
            <v>28</v>
          </cell>
          <cell r="Y429">
            <v>0</v>
          </cell>
          <cell r="Z429">
            <v>0</v>
          </cell>
          <cell r="AA429">
            <v>0</v>
          </cell>
          <cell r="AB429">
            <v>0</v>
          </cell>
          <cell r="AC429">
            <v>0</v>
          </cell>
          <cell r="AD429">
            <v>0</v>
          </cell>
          <cell r="AE429" t="str">
            <v>Febrero de 2016 . El trabajo mancomunado entre el Ministerio de Vivienda y entidades del Estado con los planes de contingencia y emergencia han funcionado de manera efectiva para que hoy Santa Marta tenga un buen suministro de agua para afrontar la crisis</v>
          </cell>
          <cell r="AF429">
            <v>42429.25</v>
          </cell>
          <cell r="AG429">
            <v>42496.669777812502</v>
          </cell>
          <cell r="AH429" t="str">
            <v>Javier Orlando Moreno Mendez</v>
          </cell>
          <cell r="AI429" t="str">
            <v>jmoreno@minvivienda.gov.co</v>
          </cell>
          <cell r="AJ429">
            <v>60</v>
          </cell>
          <cell r="AK429">
            <v>0</v>
          </cell>
          <cell r="AL429">
            <v>0</v>
          </cell>
        </row>
        <row r="430">
          <cell r="A430">
            <v>4361</v>
          </cell>
          <cell r="B430" t="str">
            <v>Todos por un Nuevo País</v>
          </cell>
          <cell r="C430" t="str">
            <v>Movilidad social</v>
          </cell>
          <cell r="D430" t="str">
            <v>Impulsar la planificación, actuación coherente y articulada de los sectores de vivienda, agua potable y saneamiento básico, bajo el concepto de “Ciudades Amables y Sostenibles para la Equidad” en complemento con las acciones estratégicas de movilidad urba</v>
          </cell>
          <cell r="E430" t="str">
            <v>Vivienda</v>
          </cell>
          <cell r="F430" t="str">
            <v>MinVivienda</v>
          </cell>
          <cell r="G430" t="str">
            <v>Infraestructura de acueducto y alcantarillado</v>
          </cell>
          <cell r="H430">
            <v>4361</v>
          </cell>
          <cell r="I430" t="str">
            <v>Porcentaje de aguas residuales urbanas tratadas</v>
          </cell>
          <cell r="J430" t="str">
            <v>Resultado</v>
          </cell>
          <cell r="K430" t="str">
            <v>Sectorial</v>
          </cell>
          <cell r="L430" t="str">
            <v>SI</v>
          </cell>
          <cell r="M430" t="str">
            <v>NO</v>
          </cell>
          <cell r="N430" t="str">
            <v>NO</v>
          </cell>
          <cell r="O430" t="str">
            <v>SI</v>
          </cell>
          <cell r="P430" t="str">
            <v>Pendiente</v>
          </cell>
          <cell r="Q430" t="str">
            <v>Anual</v>
          </cell>
          <cell r="R430" t="str">
            <v>Flujo</v>
          </cell>
          <cell r="S430">
            <v>36.68</v>
          </cell>
          <cell r="T430">
            <v>37</v>
          </cell>
          <cell r="U430">
            <v>38</v>
          </cell>
          <cell r="V430">
            <v>39</v>
          </cell>
          <cell r="W430">
            <v>41</v>
          </cell>
          <cell r="X430">
            <v>41</v>
          </cell>
          <cell r="Y430">
            <v>0</v>
          </cell>
          <cell r="Z430">
            <v>0</v>
          </cell>
          <cell r="AA430">
            <v>0</v>
          </cell>
          <cell r="AB430">
            <v>0</v>
          </cell>
          <cell r="AC430">
            <v>0</v>
          </cell>
          <cell r="AD430">
            <v>0</v>
          </cell>
          <cell r="AE430" t="str">
            <v>El MVCT en cabeza de la Dirección de Desarrollo Sectorial se reunió con KFW y los municipios de Bucaramanga, armenia, Pereira, Dos quebradas, villamaría y Manizales para verificar el estado actual del tratamiento de aguas residuales en la cuenca Otún – Co</v>
          </cell>
          <cell r="AF430">
            <v>42400.208333333299</v>
          </cell>
          <cell r="AG430">
            <v>42500.495833911998</v>
          </cell>
          <cell r="AH430" t="str">
            <v>Javier Orlando Moreno Mendez</v>
          </cell>
          <cell r="AI430" t="str">
            <v>jmoreno@minvivienda.gov.co</v>
          </cell>
          <cell r="AJ430">
            <v>365</v>
          </cell>
          <cell r="AK430">
            <v>0</v>
          </cell>
          <cell r="AL430">
            <v>0</v>
          </cell>
        </row>
        <row r="431">
          <cell r="A431">
            <v>4368</v>
          </cell>
          <cell r="B431" t="str">
            <v>Todos por un Nuevo País</v>
          </cell>
          <cell r="C431" t="str">
            <v>Movilidad social</v>
          </cell>
          <cell r="D431" t="str">
            <v>Impulsar la planificación, actuación coherente y articulada de los sectores de vivienda, agua potable y saneamiento básico, bajo el concepto de “Ciudades Amables y Sostenibles para la Equidad” en complemento con las acciones estratégicas de movilidad urba</v>
          </cell>
          <cell r="E431" t="str">
            <v>Vivienda</v>
          </cell>
          <cell r="F431" t="str">
            <v>MinVivienda</v>
          </cell>
          <cell r="G431" t="str">
            <v>Infraestructura de acueducto y alcantarillado</v>
          </cell>
          <cell r="H431">
            <v>4368</v>
          </cell>
          <cell r="I431" t="str">
            <v>Personas con acceso a agua potable en la zona rural</v>
          </cell>
          <cell r="J431" t="str">
            <v>Producto</v>
          </cell>
          <cell r="K431" t="str">
            <v>Sectorial</v>
          </cell>
          <cell r="L431" t="str">
            <v>SI</v>
          </cell>
          <cell r="M431" t="str">
            <v>NO</v>
          </cell>
          <cell r="N431" t="str">
            <v>NO</v>
          </cell>
          <cell r="O431" t="str">
            <v>SI</v>
          </cell>
          <cell r="P431" t="str">
            <v>Pendiente</v>
          </cell>
          <cell r="Q431" t="str">
            <v>Anual</v>
          </cell>
          <cell r="R431" t="str">
            <v>Flujo</v>
          </cell>
          <cell r="S431">
            <v>7937296</v>
          </cell>
          <cell r="T431">
            <v>7995296</v>
          </cell>
          <cell r="U431">
            <v>8111296</v>
          </cell>
          <cell r="V431">
            <v>8314296</v>
          </cell>
          <cell r="W431">
            <v>8517296</v>
          </cell>
          <cell r="X431">
            <v>8517296</v>
          </cell>
          <cell r="Y431">
            <v>0</v>
          </cell>
          <cell r="Z431">
            <v>0</v>
          </cell>
          <cell r="AA431">
            <v>0</v>
          </cell>
          <cell r="AB431">
            <v>0</v>
          </cell>
          <cell r="AC431">
            <v>0</v>
          </cell>
          <cell r="AD431">
            <v>0</v>
          </cell>
          <cell r="AE431">
            <v>0</v>
          </cell>
          <cell r="AF431">
            <v>0</v>
          </cell>
          <cell r="AG431">
            <v>0</v>
          </cell>
          <cell r="AH431" t="str">
            <v>Javier Orlando Moreno Mendez</v>
          </cell>
          <cell r="AI431" t="str">
            <v>jmoreno@minvivienda.gov.co</v>
          </cell>
          <cell r="AJ431">
            <v>60</v>
          </cell>
          <cell r="AK431">
            <v>0</v>
          </cell>
          <cell r="AL431">
            <v>0</v>
          </cell>
        </row>
        <row r="432">
          <cell r="A432">
            <v>4362</v>
          </cell>
          <cell r="B432" t="str">
            <v>Todos por un Nuevo País</v>
          </cell>
          <cell r="C432" t="str">
            <v>Movilidad social</v>
          </cell>
          <cell r="D432" t="str">
            <v>Impulsar la planificación, actuación coherente y articulada de los sectores de vivienda, agua potable y saneamiento básico, bajo el concepto de “Ciudades Amables y Sostenibles para la Equidad” en complemento con las acciones estratégicas de movilidad urba</v>
          </cell>
          <cell r="E432" t="str">
            <v>Vivienda</v>
          </cell>
          <cell r="F432" t="str">
            <v>MinVivienda</v>
          </cell>
          <cell r="G432" t="str">
            <v>Apoyo al saneamiento de los vertimientos</v>
          </cell>
          <cell r="H432">
            <v>4362</v>
          </cell>
          <cell r="I432" t="str">
            <v>Sistemas de tratamiento de aguas residuales</v>
          </cell>
          <cell r="J432" t="str">
            <v>Producto</v>
          </cell>
          <cell r="K432" t="str">
            <v>Sectorial</v>
          </cell>
          <cell r="L432" t="str">
            <v>SI</v>
          </cell>
          <cell r="M432" t="str">
            <v>NO</v>
          </cell>
          <cell r="N432" t="str">
            <v>NO</v>
          </cell>
          <cell r="O432" t="str">
            <v>SI</v>
          </cell>
          <cell r="P432" t="str">
            <v>Pendiente</v>
          </cell>
          <cell r="Q432" t="str">
            <v>Anual</v>
          </cell>
          <cell r="R432" t="str">
            <v>Flujo</v>
          </cell>
          <cell r="S432">
            <v>622</v>
          </cell>
          <cell r="T432">
            <v>622</v>
          </cell>
          <cell r="U432">
            <v>624</v>
          </cell>
          <cell r="V432">
            <v>626</v>
          </cell>
          <cell r="W432">
            <v>628</v>
          </cell>
          <cell r="X432">
            <v>628</v>
          </cell>
          <cell r="Y432">
            <v>0</v>
          </cell>
          <cell r="Z432">
            <v>0</v>
          </cell>
          <cell r="AA432">
            <v>0</v>
          </cell>
          <cell r="AB432">
            <v>0</v>
          </cell>
          <cell r="AC432">
            <v>0</v>
          </cell>
          <cell r="AD432">
            <v>0</v>
          </cell>
          <cell r="AE432" t="str">
            <v>En ABRIL se llevó a cabo una reunión con DNP para revisar la fórmula que se aplica en la validación del indicador de aguas residuales como resultado se propuso que para mayo se validará con la SSPD el nuevo indicador.</v>
          </cell>
          <cell r="AF432">
            <v>42490.208333333299</v>
          </cell>
          <cell r="AG432">
            <v>42501.633979050901</v>
          </cell>
          <cell r="AH432" t="str">
            <v>Javier Orlando Moreno Mendez</v>
          </cell>
          <cell r="AI432" t="str">
            <v>jmoreno@minvivienda.gov.co</v>
          </cell>
          <cell r="AJ432">
            <v>180</v>
          </cell>
          <cell r="AK432">
            <v>0</v>
          </cell>
          <cell r="AL432">
            <v>0</v>
          </cell>
        </row>
        <row r="433">
          <cell r="A433">
            <v>4369</v>
          </cell>
          <cell r="B433" t="str">
            <v>Todos por un Nuevo País</v>
          </cell>
          <cell r="C433" t="str">
            <v>Movilidad social</v>
          </cell>
          <cell r="D433" t="str">
            <v>Impulsar la planificación, actuación coherente y articulada de los sectores de vivienda, agua potable y saneamiento básico, bajo el concepto de “Ciudades Amables y Sostenibles para la Equidad” en complemento con las acciones estratégicas de movilidad urba</v>
          </cell>
          <cell r="E433" t="str">
            <v>Vivienda</v>
          </cell>
          <cell r="F433" t="str">
            <v>MinVivienda</v>
          </cell>
          <cell r="G433" t="str">
            <v>Apoyo al saneamiento de los vertimientos</v>
          </cell>
          <cell r="H433">
            <v>4369</v>
          </cell>
          <cell r="I433" t="str">
            <v>Personas con manejo adecuado de aguas residuales en la zona rural</v>
          </cell>
          <cell r="J433" t="str">
            <v>Producto</v>
          </cell>
          <cell r="K433" t="str">
            <v>Sectorial</v>
          </cell>
          <cell r="L433" t="str">
            <v>SI</v>
          </cell>
          <cell r="M433" t="str">
            <v>NO</v>
          </cell>
          <cell r="N433" t="str">
            <v>NO</v>
          </cell>
          <cell r="O433" t="str">
            <v>SI</v>
          </cell>
          <cell r="P433" t="str">
            <v>Pendiente</v>
          </cell>
          <cell r="Q433" t="str">
            <v>Anual</v>
          </cell>
          <cell r="R433" t="str">
            <v>Flujo</v>
          </cell>
          <cell r="S433">
            <v>7368425</v>
          </cell>
          <cell r="T433">
            <v>7450425</v>
          </cell>
          <cell r="U433">
            <v>7614425</v>
          </cell>
          <cell r="V433">
            <v>7901425</v>
          </cell>
          <cell r="W433">
            <v>8188425</v>
          </cell>
          <cell r="X433">
            <v>8188425</v>
          </cell>
          <cell r="Y433">
            <v>0</v>
          </cell>
          <cell r="Z433">
            <v>0</v>
          </cell>
          <cell r="AA433">
            <v>0</v>
          </cell>
          <cell r="AB433">
            <v>0</v>
          </cell>
          <cell r="AC433">
            <v>0</v>
          </cell>
          <cell r="AD433">
            <v>0</v>
          </cell>
          <cell r="AE433" t="str">
            <v>Entre febrero se realizaron jornadas de trabajo con el Ministerio de Salud y Protección Social, Ministerio de Agricultura y Desarrollo Rural, DNP, CRA y Superservicios con el fin de ajustar el proyecto de decreto de acuerdo con los requerimientos de las e</v>
          </cell>
          <cell r="AF433">
            <v>42429.208333333299</v>
          </cell>
          <cell r="AG433">
            <v>42500.463301006901</v>
          </cell>
          <cell r="AH433" t="str">
            <v>Javier Orlando Moreno Mendez</v>
          </cell>
          <cell r="AI433" t="str">
            <v>jmoreno@minvivienda.gov.co</v>
          </cell>
          <cell r="AJ433">
            <v>60</v>
          </cell>
          <cell r="AK433">
            <v>0</v>
          </cell>
          <cell r="AL433">
            <v>0</v>
          </cell>
        </row>
        <row r="434">
          <cell r="A434">
            <v>4363</v>
          </cell>
          <cell r="B434" t="str">
            <v>Todos por un Nuevo País</v>
          </cell>
          <cell r="C434" t="str">
            <v>Movilidad social</v>
          </cell>
          <cell r="D434" t="str">
            <v>Impulsar la planificación, actuación coherente y articulada de los sectores de vivienda, agua potable y saneamiento básico, bajo el concepto de “Ciudades Amables y Sostenibles para la Equidad” en complemento con las acciones estratégicas de movilidad urba</v>
          </cell>
          <cell r="E434" t="str">
            <v>Vivienda</v>
          </cell>
          <cell r="F434" t="str">
            <v>MinVivienda</v>
          </cell>
          <cell r="G434" t="str">
            <v>Promoción del manejo adecuado de los residuos sólidos desde el Sector Vivienda, Ciudad y Territorio</v>
          </cell>
          <cell r="H434">
            <v>4363</v>
          </cell>
          <cell r="I434" t="str">
            <v>Porcentaje de municipios que tratan adecuadamente los residuos sólidos</v>
          </cell>
          <cell r="J434" t="str">
            <v>Resultado</v>
          </cell>
          <cell r="K434" t="str">
            <v>Sectorial</v>
          </cell>
          <cell r="L434" t="str">
            <v>SI</v>
          </cell>
          <cell r="M434" t="str">
            <v>NO</v>
          </cell>
          <cell r="N434" t="str">
            <v>NO</v>
          </cell>
          <cell r="O434" t="str">
            <v>SI</v>
          </cell>
          <cell r="P434" t="str">
            <v>Pendiente</v>
          </cell>
          <cell r="Q434" t="str">
            <v>Anual</v>
          </cell>
          <cell r="R434" t="str">
            <v>Flujo</v>
          </cell>
          <cell r="S434">
            <v>79</v>
          </cell>
          <cell r="T434">
            <v>79</v>
          </cell>
          <cell r="U434">
            <v>80</v>
          </cell>
          <cell r="V434">
            <v>82</v>
          </cell>
          <cell r="W434">
            <v>83</v>
          </cell>
          <cell r="X434">
            <v>83</v>
          </cell>
          <cell r="Y434">
            <v>0</v>
          </cell>
          <cell r="Z434">
            <v>0</v>
          </cell>
          <cell r="AA434">
            <v>0</v>
          </cell>
          <cell r="AB434">
            <v>0</v>
          </cell>
          <cell r="AC434">
            <v>0</v>
          </cell>
          <cell r="AD434">
            <v>0</v>
          </cell>
          <cell r="AE434" t="str">
            <v xml:space="preserve">• Aistencia técnica Vida Util Licencia Ambiental para el relleno sanitario municipal de "Aposentos" Cucunubá – Cundinamarca. • Asistencia técnica en cierre de sitios de disposición final de residuos sólidos. Cartagena – Bolívar. • Asistencia técnica para </v>
          </cell>
          <cell r="AF434">
            <v>42490.208333333299</v>
          </cell>
          <cell r="AG434">
            <v>42496.444080752299</v>
          </cell>
          <cell r="AH434" t="str">
            <v>Guillermo Andres Arcila Hoyos</v>
          </cell>
          <cell r="AI434" t="str">
            <v>garcila@minvivienda.gov.co</v>
          </cell>
          <cell r="AJ434">
            <v>90</v>
          </cell>
          <cell r="AK434">
            <v>0</v>
          </cell>
          <cell r="AL434">
            <v>0</v>
          </cell>
        </row>
        <row r="435">
          <cell r="A435">
            <v>4364</v>
          </cell>
          <cell r="B435" t="str">
            <v>Todos por un Nuevo País</v>
          </cell>
          <cell r="C435" t="str">
            <v>Movilidad social</v>
          </cell>
          <cell r="D435" t="str">
            <v>Impulsar la planificación, actuación coherente y articulada de los sectores de vivienda, agua potable y saneamiento básico, bajo el concepto de “Ciudades Amables y Sostenibles para la Equidad” en complemento con las acciones estratégicas de movilidad urba</v>
          </cell>
          <cell r="E435" t="str">
            <v>Vivienda</v>
          </cell>
          <cell r="F435" t="str">
            <v>MinVivienda</v>
          </cell>
          <cell r="G435" t="str">
            <v>Promoción del manejo adecuado de los residuos sólidos desde el Sector Vivienda, Ciudad y Territorio</v>
          </cell>
          <cell r="H435">
            <v>4364</v>
          </cell>
          <cell r="I435" t="str">
            <v>Municipios que pasan a disponer en un nuevo sitio de disposición final</v>
          </cell>
          <cell r="J435" t="str">
            <v>Producto</v>
          </cell>
          <cell r="K435" t="str">
            <v>Sectorial</v>
          </cell>
          <cell r="L435" t="str">
            <v>SI</v>
          </cell>
          <cell r="M435" t="str">
            <v>NO</v>
          </cell>
          <cell r="N435" t="str">
            <v>NO</v>
          </cell>
          <cell r="O435" t="str">
            <v>SI</v>
          </cell>
          <cell r="P435" t="str">
            <v>Pendiente</v>
          </cell>
          <cell r="Q435" t="str">
            <v>Anual</v>
          </cell>
          <cell r="R435" t="str">
            <v>Acumulado</v>
          </cell>
          <cell r="S435">
            <v>0</v>
          </cell>
          <cell r="T435">
            <v>0</v>
          </cell>
          <cell r="U435">
            <v>1</v>
          </cell>
          <cell r="V435">
            <v>1</v>
          </cell>
          <cell r="W435">
            <v>1</v>
          </cell>
          <cell r="X435">
            <v>3</v>
          </cell>
          <cell r="Y435">
            <v>0</v>
          </cell>
          <cell r="Z435">
            <v>0</v>
          </cell>
          <cell r="AA435">
            <v>0</v>
          </cell>
          <cell r="AB435">
            <v>0</v>
          </cell>
          <cell r="AC435">
            <v>0</v>
          </cell>
          <cell r="AD435">
            <v>0</v>
          </cell>
          <cell r="AE435" t="str">
            <v>Gestión: • Aistencia técnica Vida Util Licencia Ambiental para el relleno sanitario municipal de "Aposentos" Cucunubá – Cundinamarca. • Asistencia técnica en cierre de sitios de disposición final de residuos sólidos. Cartagena – Bolívar. • Asistencia técn</v>
          </cell>
          <cell r="AF435">
            <v>42490.208333333299</v>
          </cell>
          <cell r="AG435">
            <v>42496.446133252299</v>
          </cell>
          <cell r="AH435" t="str">
            <v>Guillermo Andres Arcila Hoyos</v>
          </cell>
          <cell r="AI435" t="str">
            <v>garcila@minvivienda.gov.co</v>
          </cell>
          <cell r="AJ435">
            <v>90</v>
          </cell>
          <cell r="AK435">
            <v>0</v>
          </cell>
          <cell r="AL435">
            <v>0</v>
          </cell>
        </row>
        <row r="436">
          <cell r="A436">
            <v>4365</v>
          </cell>
          <cell r="B436" t="str">
            <v>Todos por un Nuevo País</v>
          </cell>
          <cell r="C436" t="str">
            <v>Movilidad social</v>
          </cell>
          <cell r="D436" t="str">
            <v>Impulsar la planificación, actuación coherente y articulada de los sectores de vivienda, agua potable y saneamiento básico, bajo el concepto de “Ciudades Amables y Sostenibles para la Equidad” en complemento con las acciones estratégicas de movilidad urba</v>
          </cell>
          <cell r="E436" t="str">
            <v>Vivienda</v>
          </cell>
          <cell r="F436" t="str">
            <v>MinVivienda</v>
          </cell>
          <cell r="G436" t="str">
            <v>Promoción del manejo adecuado de los residuos sólidos desde el Sector Vivienda, Ciudad y Territorio</v>
          </cell>
          <cell r="H436">
            <v>4365</v>
          </cell>
          <cell r="I436" t="str">
            <v>Municipios que disponen en un  sitio disposición final existente</v>
          </cell>
          <cell r="J436" t="str">
            <v>Producto</v>
          </cell>
          <cell r="K436" t="str">
            <v>Sectorial</v>
          </cell>
          <cell r="L436" t="str">
            <v>SI</v>
          </cell>
          <cell r="M436" t="str">
            <v>NO</v>
          </cell>
          <cell r="N436" t="str">
            <v>NO</v>
          </cell>
          <cell r="O436" t="str">
            <v>SI</v>
          </cell>
          <cell r="P436" t="str">
            <v>Pendiente</v>
          </cell>
          <cell r="Q436" t="str">
            <v>Anual</v>
          </cell>
          <cell r="R436" t="str">
            <v>Flujo</v>
          </cell>
          <cell r="S436">
            <v>874</v>
          </cell>
          <cell r="T436">
            <v>884</v>
          </cell>
          <cell r="U436">
            <v>894</v>
          </cell>
          <cell r="V436">
            <v>905</v>
          </cell>
          <cell r="W436">
            <v>916</v>
          </cell>
          <cell r="X436">
            <v>916</v>
          </cell>
          <cell r="Y436">
            <v>0</v>
          </cell>
          <cell r="Z436">
            <v>0</v>
          </cell>
          <cell r="AA436">
            <v>0</v>
          </cell>
          <cell r="AB436">
            <v>0</v>
          </cell>
          <cell r="AC436">
            <v>0</v>
          </cell>
          <cell r="AD436">
            <v>0</v>
          </cell>
          <cell r="AE436" t="str">
            <v>Gestión Realizada • Asistencia técnica para la vida útil y la resolución de Licencia Ambiental del relleno sanitario municipal de "Aposentos" Cucunubá – Cundinamarca. • Asistencia técnica en cierre de sitios de disposición final de residuos sólidos. Carta</v>
          </cell>
          <cell r="AF436">
            <v>42490.208333333299</v>
          </cell>
          <cell r="AG436">
            <v>42496.669989965303</v>
          </cell>
          <cell r="AH436" t="str">
            <v>Guillermo Andres Arcila Hoyos</v>
          </cell>
          <cell r="AI436" t="str">
            <v>garcila@minvivienda.gov.co</v>
          </cell>
          <cell r="AJ436">
            <v>90</v>
          </cell>
          <cell r="AK436">
            <v>0</v>
          </cell>
          <cell r="AL436">
            <v>0</v>
          </cell>
        </row>
        <row r="437">
          <cell r="A437">
            <v>4366</v>
          </cell>
          <cell r="B437" t="str">
            <v>Todos por un Nuevo País</v>
          </cell>
          <cell r="C437" t="str">
            <v>Movilidad social</v>
          </cell>
          <cell r="D437" t="str">
            <v>Impulsar la planificación, actuación coherente y articulada de los sectores de vivienda, agua potable y saneamiento básico, bajo el concepto de “Ciudades Amables y Sostenibles para la Equidad” en complemento con las acciones estratégicas de movilidad urba</v>
          </cell>
          <cell r="E437" t="str">
            <v>Vivienda</v>
          </cell>
          <cell r="F437" t="str">
            <v>MinVivienda</v>
          </cell>
          <cell r="G437" t="str">
            <v>Promoción del manejo adecuado de los residuos sólidos desde el Sector Vivienda, Ciudad y Territorio</v>
          </cell>
          <cell r="H437">
            <v>4366</v>
          </cell>
          <cell r="I437" t="str">
            <v>Porcentaje de residuos sólidos municipales aprovechados</v>
          </cell>
          <cell r="J437" t="str">
            <v>Resultado</v>
          </cell>
          <cell r="K437" t="str">
            <v>Sectorial</v>
          </cell>
          <cell r="L437" t="str">
            <v>SI</v>
          </cell>
          <cell r="M437" t="str">
            <v>NO</v>
          </cell>
          <cell r="N437" t="str">
            <v>NO</v>
          </cell>
          <cell r="O437" t="str">
            <v>SI</v>
          </cell>
          <cell r="P437" t="str">
            <v>Pendiente</v>
          </cell>
          <cell r="Q437" t="str">
            <v>Anual</v>
          </cell>
          <cell r="R437" t="str">
            <v>Flujo</v>
          </cell>
          <cell r="S437">
            <v>17</v>
          </cell>
          <cell r="T437">
            <v>17</v>
          </cell>
          <cell r="U437">
            <v>18</v>
          </cell>
          <cell r="V437">
            <v>19</v>
          </cell>
          <cell r="W437">
            <v>20</v>
          </cell>
          <cell r="X437">
            <v>20</v>
          </cell>
          <cell r="Y437">
            <v>0</v>
          </cell>
          <cell r="Z437">
            <v>0</v>
          </cell>
          <cell r="AA437">
            <v>0</v>
          </cell>
          <cell r="AB437">
            <v>0</v>
          </cell>
          <cell r="AC437">
            <v>0</v>
          </cell>
          <cell r="AD437">
            <v>0</v>
          </cell>
          <cell r="AE437" t="str">
            <v>REPORTE CUALITATIVO ENERO 2016 Durante la vigencia 2016, se ha venido trabajando en la identificación de las necesidades de información y posibles fuentes para la obtención de la misma, con el fin de avanzar en la definición de alcance y la línea base del</v>
          </cell>
          <cell r="AF437">
            <v>42400.25</v>
          </cell>
          <cell r="AG437">
            <v>42500.444298842602</v>
          </cell>
          <cell r="AH437" t="str">
            <v>Javier Orlando Moreno Mendez</v>
          </cell>
          <cell r="AI437" t="str">
            <v>jmoreno@minvivienda.gov.co</v>
          </cell>
          <cell r="AJ437">
            <v>90</v>
          </cell>
          <cell r="AK437">
            <v>0</v>
          </cell>
          <cell r="AL437">
            <v>0</v>
          </cell>
        </row>
        <row r="438">
          <cell r="A438">
            <v>5344</v>
          </cell>
          <cell r="B438" t="str">
            <v>Todos por un Nuevo País</v>
          </cell>
          <cell r="C438" t="str">
            <v>Movilidad social</v>
          </cell>
          <cell r="D438" t="str">
            <v>Impulsar la planificación, actuación coherente y articulada de los sectores de vivienda, agua potable y saneamiento básico, bajo el concepto de “Ciudades Amables y Sostenibles para la Equidad” en complemento con las acciones estratégicas de movilidad urba</v>
          </cell>
          <cell r="E438" t="str">
            <v>Vivienda</v>
          </cell>
          <cell r="F438" t="str">
            <v>MinVivienda</v>
          </cell>
          <cell r="G438" t="str">
            <v>Grupos Étnicos - Vivienda</v>
          </cell>
          <cell r="H438">
            <v>5344</v>
          </cell>
          <cell r="I438" t="str">
            <v>Apoyo en la estructuración e implementación de planes y/o modelos para la provisión de agua potable y saneamiento básico para Pueblos y Comunidades Indígenas en sus territorios, con especial atención en zonas desérticas</v>
          </cell>
          <cell r="J438" t="str">
            <v>Producto</v>
          </cell>
          <cell r="K438" t="str">
            <v>Transversal</v>
          </cell>
          <cell r="L438" t="str">
            <v>NO</v>
          </cell>
          <cell r="M438" t="str">
            <v>NO</v>
          </cell>
          <cell r="N438" t="str">
            <v>SI</v>
          </cell>
          <cell r="O438" t="str">
            <v>SI</v>
          </cell>
          <cell r="P438" t="str">
            <v>Porcentaje</v>
          </cell>
          <cell r="Q438" t="str">
            <v>Anual</v>
          </cell>
          <cell r="R438" t="str">
            <v>Capacidad</v>
          </cell>
          <cell r="S438">
            <v>0</v>
          </cell>
          <cell r="T438">
            <v>100</v>
          </cell>
          <cell r="U438">
            <v>100</v>
          </cell>
          <cell r="V438">
            <v>100</v>
          </cell>
          <cell r="W438">
            <v>100</v>
          </cell>
          <cell r="X438">
            <v>100</v>
          </cell>
          <cell r="Y438">
            <v>0</v>
          </cell>
          <cell r="Z438">
            <v>0</v>
          </cell>
          <cell r="AA438">
            <v>0</v>
          </cell>
          <cell r="AB438">
            <v>0</v>
          </cell>
          <cell r="AC438">
            <v>0</v>
          </cell>
          <cell r="AD438">
            <v>0</v>
          </cell>
          <cell r="AE438" t="str">
            <v>El VASB y los representantes indígenas se reunieron para concertar los indicadores relacionados con esta meta. Dichos indicadores serán discutidos en la mesa de concertación que se adelante para este fin. Por otro lado, el VASB avanza en la estructuración</v>
          </cell>
          <cell r="AF438">
            <v>42490.208333333299</v>
          </cell>
          <cell r="AG438">
            <v>42495.610923379601</v>
          </cell>
          <cell r="AH438" t="str">
            <v>Javier Orlando Moreno Mendez</v>
          </cell>
          <cell r="AI438" t="str">
            <v>jmoreno@minvivienda.gov.co</v>
          </cell>
          <cell r="AJ438">
            <v>90</v>
          </cell>
          <cell r="AK438">
            <v>0</v>
          </cell>
          <cell r="AL438">
            <v>0</v>
          </cell>
        </row>
        <row r="439">
          <cell r="A439">
            <v>4472</v>
          </cell>
          <cell r="B439" t="str">
            <v>Todos por un Nuevo País</v>
          </cell>
          <cell r="C439" t="str">
            <v>Transformación del campo</v>
          </cell>
          <cell r="D439" t="str">
            <v>Ordenar el territorio rural buscando un mayor acceso a la tierra por parte de los productores agropecuarios sin tierras o con tierra insuficiente, el uso eficiente del suelo y la seguridad jurídica sobre los derechos de propiedad bajo un enfoque de crecim</v>
          </cell>
          <cell r="E439" t="str">
            <v>Agropecuario</v>
          </cell>
          <cell r="F439" t="str">
            <v>INCODER</v>
          </cell>
          <cell r="G439" t="str">
            <v>Planificación del uso y formalización de la propiedad rural</v>
          </cell>
          <cell r="H439">
            <v>4472</v>
          </cell>
          <cell r="I439" t="str">
            <v>Familias de comunidades étnicas beneficiadas con acceso a tierra.</v>
          </cell>
          <cell r="J439" t="str">
            <v>Resultado</v>
          </cell>
          <cell r="K439" t="str">
            <v>Sectorial</v>
          </cell>
          <cell r="L439" t="str">
            <v>SI</v>
          </cell>
          <cell r="M439" t="str">
            <v>SI</v>
          </cell>
          <cell r="N439" t="str">
            <v>NO</v>
          </cell>
          <cell r="O439" t="str">
            <v>SI</v>
          </cell>
          <cell r="P439" t="str">
            <v>Familias</v>
          </cell>
          <cell r="Q439" t="str">
            <v>Mensual</v>
          </cell>
          <cell r="R439" t="str">
            <v>Capacidad</v>
          </cell>
          <cell r="S439">
            <v>159485</v>
          </cell>
          <cell r="T439">
            <v>162335</v>
          </cell>
          <cell r="U439">
            <v>165135</v>
          </cell>
          <cell r="V439">
            <v>167935</v>
          </cell>
          <cell r="W439">
            <v>170735</v>
          </cell>
          <cell r="X439">
            <v>170735</v>
          </cell>
          <cell r="Y439">
            <v>0</v>
          </cell>
          <cell r="Z439">
            <v>0</v>
          </cell>
          <cell r="AA439">
            <v>0</v>
          </cell>
          <cell r="AB439">
            <v>0</v>
          </cell>
          <cell r="AC439">
            <v>0</v>
          </cell>
          <cell r="AD439">
            <v>0</v>
          </cell>
          <cell r="AE439">
            <v>0</v>
          </cell>
          <cell r="AF439">
            <v>0</v>
          </cell>
          <cell r="AG439">
            <v>0</v>
          </cell>
          <cell r="AH439" t="str">
            <v>Giovanni Alberto Rocha Mahecha</v>
          </cell>
          <cell r="AI439" t="str">
            <v>grocha@incoder.gov.co</v>
          </cell>
          <cell r="AJ439">
            <v>5</v>
          </cell>
          <cell r="AK439">
            <v>0</v>
          </cell>
          <cell r="AL439">
            <v>0</v>
          </cell>
        </row>
        <row r="440">
          <cell r="A440">
            <v>4473</v>
          </cell>
          <cell r="B440" t="str">
            <v>Todos por un Nuevo País</v>
          </cell>
          <cell r="C440" t="str">
            <v>Transformación del campo</v>
          </cell>
          <cell r="D440" t="str">
            <v>Ordenar el territorio rural buscando un mayor acceso a la tierra por parte de los productores agropecuarios sin tierras o con tierra insuficiente, el uso eficiente del suelo y la seguridad jurídica sobre los derechos de propiedad bajo un enfoque de crecim</v>
          </cell>
          <cell r="E440" t="str">
            <v>Agropecuario</v>
          </cell>
          <cell r="F440" t="str">
            <v>INCODER</v>
          </cell>
          <cell r="G440" t="str">
            <v>Planificación del uso y formalización de la propiedad rural</v>
          </cell>
          <cell r="H440">
            <v>4473</v>
          </cell>
          <cell r="I440" t="str">
            <v>Hectáreas ordenadas  en cuanto a su tenencia, ocupación  y aprovechamiento</v>
          </cell>
          <cell r="J440" t="str">
            <v>Resultado</v>
          </cell>
          <cell r="K440" t="str">
            <v>Sectorial</v>
          </cell>
          <cell r="L440" t="str">
            <v>SI</v>
          </cell>
          <cell r="M440" t="str">
            <v>NO</v>
          </cell>
          <cell r="N440" t="str">
            <v>NO</v>
          </cell>
          <cell r="O440" t="str">
            <v>SI</v>
          </cell>
          <cell r="P440" t="str">
            <v>Hectáreas</v>
          </cell>
          <cell r="Q440" t="str">
            <v>Semestral</v>
          </cell>
          <cell r="R440" t="str">
            <v>Acumulado</v>
          </cell>
          <cell r="S440">
            <v>72704</v>
          </cell>
          <cell r="T440">
            <v>131250</v>
          </cell>
          <cell r="U440">
            <v>93750</v>
          </cell>
          <cell r="V440">
            <v>93750</v>
          </cell>
          <cell r="W440">
            <v>93750</v>
          </cell>
          <cell r="X440">
            <v>412500</v>
          </cell>
          <cell r="Y440">
            <v>0</v>
          </cell>
          <cell r="Z440">
            <v>0</v>
          </cell>
          <cell r="AA440">
            <v>0</v>
          </cell>
          <cell r="AB440">
            <v>0</v>
          </cell>
          <cell r="AC440">
            <v>0</v>
          </cell>
          <cell r="AD440">
            <v>0</v>
          </cell>
          <cell r="AE440">
            <v>0</v>
          </cell>
          <cell r="AF440">
            <v>0</v>
          </cell>
          <cell r="AG440">
            <v>0</v>
          </cell>
          <cell r="AH440" t="str">
            <v>Giovanni Alberto Rocha Mahecha</v>
          </cell>
          <cell r="AI440" t="str">
            <v>grocha@incoder.gov.co</v>
          </cell>
          <cell r="AJ440">
            <v>10</v>
          </cell>
          <cell r="AK440">
            <v>0</v>
          </cell>
          <cell r="AL440">
            <v>0</v>
          </cell>
        </row>
        <row r="441">
          <cell r="A441">
            <v>4493</v>
          </cell>
          <cell r="B441" t="str">
            <v>Todos por un Nuevo País</v>
          </cell>
          <cell r="C441" t="str">
            <v>Transformación del campo</v>
          </cell>
          <cell r="D441" t="str">
            <v>Ordenar el territorio rural buscando un mayor acceso a la tierra por parte de los productores agropecuarios sin tierras o con tierra insuficiente, el uso eficiente del suelo y la seguridad jurídica sobre los derechos de propiedad bajo un enfoque de crecim</v>
          </cell>
          <cell r="E441" t="str">
            <v>Agropecuario</v>
          </cell>
          <cell r="F441" t="str">
            <v>INCODER</v>
          </cell>
          <cell r="G441" t="str">
            <v>Planificación del uso y formalización de la propiedad rural</v>
          </cell>
          <cell r="H441">
            <v>4493</v>
          </cell>
          <cell r="I441" t="str">
            <v>Personas víctimas de desplazamiento forzado atendidas con procesos de adjudicación y formalización de tierra</v>
          </cell>
          <cell r="J441" t="str">
            <v>Producto</v>
          </cell>
          <cell r="K441" t="str">
            <v>Sectorial</v>
          </cell>
          <cell r="L441" t="str">
            <v>SI</v>
          </cell>
          <cell r="M441" t="str">
            <v>NO</v>
          </cell>
          <cell r="N441" t="str">
            <v>NO</v>
          </cell>
          <cell r="O441" t="str">
            <v>SI</v>
          </cell>
          <cell r="P441" t="str">
            <v>Personas</v>
          </cell>
          <cell r="Q441" t="str">
            <v>Mensual</v>
          </cell>
          <cell r="R441" t="str">
            <v>Acumulado</v>
          </cell>
          <cell r="S441">
            <v>18465</v>
          </cell>
          <cell r="T441">
            <v>4800</v>
          </cell>
          <cell r="U441">
            <v>4650</v>
          </cell>
          <cell r="V441">
            <v>4650</v>
          </cell>
          <cell r="W441">
            <v>4650</v>
          </cell>
          <cell r="X441">
            <v>18750</v>
          </cell>
          <cell r="Y441">
            <v>0</v>
          </cell>
          <cell r="Z441">
            <v>0</v>
          </cell>
          <cell r="AA441">
            <v>0</v>
          </cell>
          <cell r="AB441">
            <v>0</v>
          </cell>
          <cell r="AC441">
            <v>0</v>
          </cell>
          <cell r="AD441">
            <v>0</v>
          </cell>
          <cell r="AE441">
            <v>0</v>
          </cell>
          <cell r="AF441">
            <v>0</v>
          </cell>
          <cell r="AG441">
            <v>0</v>
          </cell>
          <cell r="AH441" t="str">
            <v>Giovanni Alberto Rocha Mahecha</v>
          </cell>
          <cell r="AI441" t="str">
            <v>grocha@incoder.gov.co</v>
          </cell>
          <cell r="AJ441">
            <v>0</v>
          </cell>
          <cell r="AK441">
            <v>0</v>
          </cell>
          <cell r="AL441">
            <v>0</v>
          </cell>
        </row>
        <row r="442">
          <cell r="A442">
            <v>4471</v>
          </cell>
          <cell r="B442" t="str">
            <v>Todos por un Nuevo País</v>
          </cell>
          <cell r="C442" t="str">
            <v>Transformación del campo</v>
          </cell>
          <cell r="D442" t="str">
            <v>Ordenar el territorio rural buscando un mayor acceso a la tierra por parte de los productores agropecuarios sin tierras o con tierra insuficiente, el uso eficiente del suelo y la seguridad jurídica sobre los derechos de propiedad bajo un enfoque de crecim</v>
          </cell>
          <cell r="E442" t="str">
            <v>Agropecuario</v>
          </cell>
          <cell r="F442" t="str">
            <v>MINAGRICULTURA</v>
          </cell>
          <cell r="G442" t="str">
            <v>Planificación del uso y formalización de la propiedad rural</v>
          </cell>
          <cell r="H442">
            <v>4471</v>
          </cell>
          <cell r="I442" t="str">
            <v>Predios formalizados o regularizados para  el desarrollo rural</v>
          </cell>
          <cell r="J442" t="str">
            <v>Resultado</v>
          </cell>
          <cell r="K442" t="str">
            <v>Sectorial</v>
          </cell>
          <cell r="L442" t="str">
            <v>SI</v>
          </cell>
          <cell r="M442" t="str">
            <v>SI</v>
          </cell>
          <cell r="N442" t="str">
            <v>NO</v>
          </cell>
          <cell r="O442" t="str">
            <v>SI</v>
          </cell>
          <cell r="P442" t="str">
            <v>Predios</v>
          </cell>
          <cell r="Q442" t="str">
            <v>Mensual</v>
          </cell>
          <cell r="R442" t="str">
            <v>Acumulado</v>
          </cell>
          <cell r="S442">
            <v>8744</v>
          </cell>
          <cell r="T442">
            <v>9045</v>
          </cell>
          <cell r="U442">
            <v>8635</v>
          </cell>
          <cell r="V442">
            <v>8570</v>
          </cell>
          <cell r="W442">
            <v>8750</v>
          </cell>
          <cell r="X442">
            <v>35000</v>
          </cell>
          <cell r="Y442">
            <v>544</v>
          </cell>
          <cell r="Z442">
            <v>6.3</v>
          </cell>
          <cell r="AA442">
            <v>12000</v>
          </cell>
          <cell r="AB442">
            <v>34.29</v>
          </cell>
          <cell r="AC442">
            <v>42490.208333333299</v>
          </cell>
          <cell r="AD442">
            <v>42496.707332719903</v>
          </cell>
          <cell r="AE442" t="str">
            <v>Los datos corresponden a lo ejecutado por el Programa de Formalizacion del M ministerio, según prorrogas de los Convenios 2015 y 2014, ya que para el 2016 la ANT asumirá estas funciones, al igual que las del INCODER</v>
          </cell>
          <cell r="AF442">
            <v>42490.208333333299</v>
          </cell>
          <cell r="AG442">
            <v>42496.707332557897</v>
          </cell>
          <cell r="AH442" t="str">
            <v>Ana Mónica Vargas Suárez</v>
          </cell>
          <cell r="AI442" t="str">
            <v>ana.vargas@minagricultura.gov.co</v>
          </cell>
          <cell r="AJ442">
            <v>20</v>
          </cell>
          <cell r="AK442">
            <v>42520.208333333299</v>
          </cell>
          <cell r="AL442">
            <v>-33</v>
          </cell>
        </row>
        <row r="443">
          <cell r="A443">
            <v>4475</v>
          </cell>
          <cell r="B443" t="str">
            <v>Todos por un Nuevo País</v>
          </cell>
          <cell r="C443" t="str">
            <v>Transformación del campo</v>
          </cell>
          <cell r="D443" t="str">
            <v>Ordenar el territorio rural buscando un mayor acceso a la tierra por parte de los productores agropecuarios sin tierras o con tierra insuficiente, el uso eficiente del suelo y la seguridad jurídica sobre los derechos de propiedad bajo un enfoque de crecim</v>
          </cell>
          <cell r="E443" t="str">
            <v>Agropecuario</v>
          </cell>
          <cell r="F443" t="str">
            <v>MINAGRICULTURA</v>
          </cell>
          <cell r="G443" t="str">
            <v>Planificación del uso y formalización de la propiedad rural</v>
          </cell>
          <cell r="H443">
            <v>4475</v>
          </cell>
          <cell r="I443" t="str">
            <v>Sistemas productivos agropecuarios con medidas de adaptación y mitigación  al cambio climático.</v>
          </cell>
          <cell r="J443" t="str">
            <v>Producto</v>
          </cell>
          <cell r="K443" t="str">
            <v>Sectorial</v>
          </cell>
          <cell r="L443" t="str">
            <v>SI</v>
          </cell>
          <cell r="M443" t="str">
            <v>NO</v>
          </cell>
          <cell r="N443" t="str">
            <v>NO</v>
          </cell>
          <cell r="O443" t="str">
            <v>SI</v>
          </cell>
          <cell r="P443" t="str">
            <v>Paquetes tecnológicos</v>
          </cell>
          <cell r="Q443" t="str">
            <v>Anual</v>
          </cell>
          <cell r="R443" t="str">
            <v>Acumulado</v>
          </cell>
          <cell r="S443">
            <v>0</v>
          </cell>
          <cell r="T443">
            <v>0</v>
          </cell>
          <cell r="U443">
            <v>0</v>
          </cell>
          <cell r="V443">
            <v>2</v>
          </cell>
          <cell r="W443">
            <v>4</v>
          </cell>
          <cell r="X443">
            <v>6</v>
          </cell>
          <cell r="Y443">
            <v>0</v>
          </cell>
          <cell r="Z443">
            <v>0</v>
          </cell>
          <cell r="AA443">
            <v>0</v>
          </cell>
          <cell r="AB443">
            <v>0</v>
          </cell>
          <cell r="AC443">
            <v>0</v>
          </cell>
          <cell r="AD443">
            <v>0</v>
          </cell>
          <cell r="AE443" t="str">
            <v>La meta son 6 sistemas productivos con medidas de adaptación al cambio climático. Sin embargo esta meta está trazada para el 2016 y con corte a 2015, no se presentan novedades. Sin embargo se adelantan acciones para la atención del indicador. El component</v>
          </cell>
          <cell r="AF443">
            <v>42490.208333333299</v>
          </cell>
          <cell r="AG443">
            <v>42495.339200150498</v>
          </cell>
          <cell r="AH443" t="str">
            <v>Claudia Jimena Cuervo Cardona</v>
          </cell>
          <cell r="AI443" t="str">
            <v>claudia.cuervo@minagricultura.gov.co</v>
          </cell>
          <cell r="AJ443">
            <v>0</v>
          </cell>
          <cell r="AK443">
            <v>0</v>
          </cell>
          <cell r="AL443">
            <v>0</v>
          </cell>
        </row>
        <row r="444">
          <cell r="A444">
            <v>4474</v>
          </cell>
          <cell r="B444" t="str">
            <v>Todos por un Nuevo País</v>
          </cell>
          <cell r="C444" t="str">
            <v>Transformación del campo</v>
          </cell>
          <cell r="D444" t="str">
            <v>Ordenar el territorio rural buscando un mayor acceso a la tierra por parte de los productores agropecuarios sin tierras o con tierra insuficiente, el uso eficiente del suelo y la seguridad jurídica sobre los derechos de propiedad bajo un enfoque de crecim</v>
          </cell>
          <cell r="E444" t="str">
            <v>Agropecuario</v>
          </cell>
          <cell r="F444" t="str">
            <v>Unidad de Planificación Rural Agropecuaria</v>
          </cell>
          <cell r="G444" t="str">
            <v>Planificación del uso y formalización de la propiedad rural</v>
          </cell>
          <cell r="H444">
            <v>4474</v>
          </cell>
          <cell r="I444" t="str">
            <v>Hectáreas estratégicas para el desarrollo de sistemas productivos zonificadas a escala 1:25.000</v>
          </cell>
          <cell r="J444" t="str">
            <v>Producto</v>
          </cell>
          <cell r="K444" t="str">
            <v>Sectorial</v>
          </cell>
          <cell r="L444" t="str">
            <v>SI</v>
          </cell>
          <cell r="M444" t="str">
            <v>SI</v>
          </cell>
          <cell r="N444" t="str">
            <v>NO</v>
          </cell>
          <cell r="O444" t="str">
            <v>SI</v>
          </cell>
          <cell r="P444" t="str">
            <v>Hectáreas</v>
          </cell>
          <cell r="Q444" t="str">
            <v>Anual</v>
          </cell>
          <cell r="R444" t="str">
            <v>Acumulado</v>
          </cell>
          <cell r="S444">
            <v>0</v>
          </cell>
          <cell r="T444">
            <v>600000</v>
          </cell>
          <cell r="U444">
            <v>439979</v>
          </cell>
          <cell r="V444">
            <v>285880</v>
          </cell>
          <cell r="W444">
            <v>174141</v>
          </cell>
          <cell r="X444">
            <v>1500000</v>
          </cell>
          <cell r="Y444">
            <v>0</v>
          </cell>
          <cell r="Z444">
            <v>0</v>
          </cell>
          <cell r="AA444">
            <v>0</v>
          </cell>
          <cell r="AB444">
            <v>0</v>
          </cell>
          <cell r="AC444">
            <v>0</v>
          </cell>
          <cell r="AD444">
            <v>0</v>
          </cell>
          <cell r="AE444" t="str">
            <v>Se avanzó en el ajuste del plan de trabajo general propuesto por el profesional encargado y ajuste de la ficha MGA para el proyecto de zonificación de aptitud para plantaciones forestales con fines comerciales</v>
          </cell>
          <cell r="AF444">
            <v>42400.208333333299</v>
          </cell>
          <cell r="AG444">
            <v>42500.7185447917</v>
          </cell>
          <cell r="AH444" t="str">
            <v>Daniel Aguilar</v>
          </cell>
          <cell r="AI444" t="str">
            <v>emiro.diaz@upra.gov.co</v>
          </cell>
          <cell r="AJ444">
            <v>30</v>
          </cell>
          <cell r="AK444">
            <v>0</v>
          </cell>
          <cell r="AL444">
            <v>0</v>
          </cell>
        </row>
        <row r="445">
          <cell r="A445">
            <v>4494</v>
          </cell>
          <cell r="B445" t="str">
            <v>Todos por un Nuevo País</v>
          </cell>
          <cell r="C445" t="str">
            <v>Transformación del campo</v>
          </cell>
          <cell r="D445" t="str">
            <v>Ordenar el territorio rural buscando un mayor acceso a la tierra por parte de los productores agropecuarios sin tierras o con tierra insuficiente, el uso eficiente del suelo y la seguridad jurídica sobre los derechos de propiedad bajo un enfoque de crecim</v>
          </cell>
          <cell r="E445" t="str">
            <v>Agropecuario</v>
          </cell>
          <cell r="F445" t="str">
            <v>Unidad de Restitución de Tierras</v>
          </cell>
          <cell r="G445" t="str">
            <v>Planificación del uso y formalización de la propiedad rural</v>
          </cell>
          <cell r="H445">
            <v>4494</v>
          </cell>
          <cell r="I445" t="str">
            <v>Solicitudes en trámite administrativo de restitución de tierras inscritas o no en el RTDAF</v>
          </cell>
          <cell r="J445" t="str">
            <v>Producto</v>
          </cell>
          <cell r="K445" t="str">
            <v>Sectorial</v>
          </cell>
          <cell r="L445" t="str">
            <v>SI</v>
          </cell>
          <cell r="M445" t="str">
            <v>SI</v>
          </cell>
          <cell r="N445" t="str">
            <v>NO</v>
          </cell>
          <cell r="O445" t="str">
            <v>SI</v>
          </cell>
          <cell r="P445" t="str">
            <v>Solicitudes</v>
          </cell>
          <cell r="Q445" t="str">
            <v>Mensual</v>
          </cell>
          <cell r="R445" t="str">
            <v>Capacidad</v>
          </cell>
          <cell r="S445">
            <v>14848</v>
          </cell>
          <cell r="T445">
            <v>23636</v>
          </cell>
          <cell r="U445">
            <v>32424</v>
          </cell>
          <cell r="V445">
            <v>41212</v>
          </cell>
          <cell r="W445">
            <v>50000</v>
          </cell>
          <cell r="X445">
            <v>50000</v>
          </cell>
          <cell r="Y445">
            <v>33382</v>
          </cell>
          <cell r="Z445">
            <v>100</v>
          </cell>
          <cell r="AA445">
            <v>33382</v>
          </cell>
          <cell r="AB445">
            <v>52.725000000000001</v>
          </cell>
          <cell r="AC445">
            <v>42490.208333333299</v>
          </cell>
          <cell r="AD445">
            <v>42501.445850312499</v>
          </cell>
          <cell r="AE445" t="str">
            <v>La URT, a 30 de abril de 2016, reporta un acumulado de 33.382 solicitudes con trámite administrativo de restitución de tierras finalizado mediante la inscripción o no en el RTDAF. Cabe anotar que de éste acumulado, en lo corrido de 2016 se han establecido</v>
          </cell>
          <cell r="AF445">
            <v>42490.208333333299</v>
          </cell>
          <cell r="AG445">
            <v>42501.4458501505</v>
          </cell>
          <cell r="AH445" t="str">
            <v>Alba Rocío Ortiz</v>
          </cell>
          <cell r="AI445" t="str">
            <v>alba.ortiz@esap.edu.co</v>
          </cell>
          <cell r="AJ445">
            <v>0</v>
          </cell>
          <cell r="AK445">
            <v>42520.208333333299</v>
          </cell>
          <cell r="AL445">
            <v>-13</v>
          </cell>
        </row>
        <row r="446">
          <cell r="A446">
            <v>4300</v>
          </cell>
          <cell r="B446" t="str">
            <v>Todos por un Nuevo País</v>
          </cell>
          <cell r="C446" t="str">
            <v>Transformación del campo</v>
          </cell>
          <cell r="D446" t="str">
            <v>Ordenar el territorio rural buscando un mayor acceso a la tierra por parte de los productores agropecuarios sin tierras o con tierra insuficiente, el uso eficiente del suelo y la seguridad jurídica sobre los derechos de propiedad bajo un enfoque de crecim</v>
          </cell>
          <cell r="E446" t="str">
            <v>Estadísticas</v>
          </cell>
          <cell r="F446" t="str">
            <v>IGAC</v>
          </cell>
          <cell r="G446" t="str">
            <v xml:space="preserve">Levantamiento, calidad y acceso a información cartográfica y catastral. </v>
          </cell>
          <cell r="H446">
            <v>4300</v>
          </cell>
          <cell r="I446" t="str">
            <v>Predios rurales actualizados catastralmente</v>
          </cell>
          <cell r="J446" t="str">
            <v>Resultado</v>
          </cell>
          <cell r="K446" t="str">
            <v>Sectorial</v>
          </cell>
          <cell r="L446" t="str">
            <v>SI</v>
          </cell>
          <cell r="M446" t="str">
            <v>NO</v>
          </cell>
          <cell r="N446" t="str">
            <v>NO</v>
          </cell>
          <cell r="O446" t="str">
            <v>SI</v>
          </cell>
          <cell r="P446" t="str">
            <v>Otro (Predios)</v>
          </cell>
          <cell r="Q446" t="str">
            <v>Anual</v>
          </cell>
          <cell r="R446" t="str">
            <v>Flujo</v>
          </cell>
          <cell r="S446">
            <v>1670335</v>
          </cell>
          <cell r="T446">
            <v>1768793</v>
          </cell>
          <cell r="U446">
            <v>1444415</v>
          </cell>
          <cell r="V446">
            <v>1225797</v>
          </cell>
          <cell r="W446">
            <v>671636</v>
          </cell>
          <cell r="X446">
            <v>671636</v>
          </cell>
          <cell r="Y446">
            <v>0</v>
          </cell>
          <cell r="Z446">
            <v>0</v>
          </cell>
          <cell r="AA446">
            <v>0</v>
          </cell>
          <cell r="AB446">
            <v>0</v>
          </cell>
          <cell r="AC446">
            <v>0</v>
          </cell>
          <cell r="AD446">
            <v>0</v>
          </cell>
          <cell r="AE446" t="str">
            <v xml:space="preserve">El avance cuantitativo se reportará sólo en enero 2017, momento en el cual se contará con la información de los catastros descentralizados. En marzo el IGAC realizó revisión de 66 costeos de los 134 enviados por las territoriales, en los cuales se les ha </v>
          </cell>
          <cell r="AF446">
            <v>42460.208333333299</v>
          </cell>
          <cell r="AG446">
            <v>42501.633384259301</v>
          </cell>
          <cell r="AH446" t="str">
            <v>Andrea Melissa Olaya Alvarez</v>
          </cell>
          <cell r="AI446" t="str">
            <v>andrea.olaya@igac.gov.co</v>
          </cell>
          <cell r="AJ446">
            <v>15</v>
          </cell>
          <cell r="AK446">
            <v>0</v>
          </cell>
          <cell r="AL446">
            <v>0</v>
          </cell>
        </row>
        <row r="447">
          <cell r="A447">
            <v>4307</v>
          </cell>
          <cell r="B447" t="str">
            <v>Todos por un Nuevo País</v>
          </cell>
          <cell r="C447" t="str">
            <v>Transformación del campo</v>
          </cell>
          <cell r="D447" t="str">
            <v>Ordenar el territorio rural buscando un mayor acceso a la tierra por parte de los productores agropecuarios sin tierras o con tierra insuficiente, el uso eficiente del suelo y la seguridad jurídica sobre los derechos de propiedad bajo un enfoque de crecim</v>
          </cell>
          <cell r="E447" t="str">
            <v>Estadísticas</v>
          </cell>
          <cell r="F447" t="str">
            <v>IGAC</v>
          </cell>
          <cell r="G447" t="str">
            <v xml:space="preserve">Levantamiento, calidad y acceso a información cartográfica y catastral. </v>
          </cell>
          <cell r="H447">
            <v>4307</v>
          </cell>
          <cell r="I447" t="str">
            <v>Hectáreas con cartografía básica escala 1:25.000</v>
          </cell>
          <cell r="J447" t="str">
            <v>Producto</v>
          </cell>
          <cell r="K447" t="str">
            <v>Sectorial</v>
          </cell>
          <cell r="L447" t="str">
            <v>SI</v>
          </cell>
          <cell r="M447" t="str">
            <v>SI</v>
          </cell>
          <cell r="N447" t="str">
            <v>NO</v>
          </cell>
          <cell r="O447" t="str">
            <v>SI</v>
          </cell>
          <cell r="P447" t="str">
            <v>Hectáreas</v>
          </cell>
          <cell r="Q447" t="str">
            <v>Trimestral</v>
          </cell>
          <cell r="R447" t="str">
            <v>Capacidad</v>
          </cell>
          <cell r="S447">
            <v>38303302</v>
          </cell>
          <cell r="T447">
            <v>42903302</v>
          </cell>
          <cell r="U447">
            <v>48303302</v>
          </cell>
          <cell r="V447">
            <v>51273302</v>
          </cell>
          <cell r="W447">
            <v>53094302</v>
          </cell>
          <cell r="X447">
            <v>53094302</v>
          </cell>
          <cell r="Y447">
            <v>43502502</v>
          </cell>
          <cell r="Z447">
            <v>51.991999999999997</v>
          </cell>
          <cell r="AA447">
            <v>43502502</v>
          </cell>
          <cell r="AB447">
            <v>35.151000000000003</v>
          </cell>
          <cell r="AC447">
            <v>42460.208333333299</v>
          </cell>
          <cell r="AD447">
            <v>42500.495637997701</v>
          </cell>
          <cell r="AE447" t="str">
            <v>Durante el mes de Abril se avanzó en el proceso de captura y generación de ortoimagenes, así mismo se generan 600.000 has de cartografía a escala 1:25.000. A la fecha se tiene un acumulado de 1.199.200 has para el 2016. Para el cuatrienio 2015 - 2018 se t</v>
          </cell>
          <cell r="AF447">
            <v>42490.208333333299</v>
          </cell>
          <cell r="AG447">
            <v>42500.626240740698</v>
          </cell>
          <cell r="AH447" t="str">
            <v>Fernando León Rivera</v>
          </cell>
          <cell r="AI447" t="str">
            <v>fernando.leon@igac.gov.co</v>
          </cell>
          <cell r="AJ447">
            <v>15</v>
          </cell>
          <cell r="AK447">
            <v>42551.208333333299</v>
          </cell>
          <cell r="AL447">
            <v>-58</v>
          </cell>
        </row>
        <row r="448">
          <cell r="A448">
            <v>4308</v>
          </cell>
          <cell r="B448" t="str">
            <v>Todos por un Nuevo País</v>
          </cell>
          <cell r="C448" t="str">
            <v>Transformación del campo</v>
          </cell>
          <cell r="D448" t="str">
            <v>Ordenar el territorio rural buscando un mayor acceso a la tierra por parte de los productores agropecuarios sin tierras o con tierra insuficiente, el uso eficiente del suelo y la seguridad jurídica sobre los derechos de propiedad bajo un enfoque de crecim</v>
          </cell>
          <cell r="E448" t="str">
            <v>Estadísticas</v>
          </cell>
          <cell r="F448" t="str">
            <v>IGAC</v>
          </cell>
          <cell r="G448" t="str">
            <v xml:space="preserve">Levantamiento, calidad y acceso a información cartográfica y catastral. </v>
          </cell>
          <cell r="H448">
            <v>4308</v>
          </cell>
          <cell r="I448" t="str">
            <v>Hectáreas con cartografía básica escala 1:2.000</v>
          </cell>
          <cell r="J448" t="str">
            <v>Producto</v>
          </cell>
          <cell r="K448" t="str">
            <v>Sectorial</v>
          </cell>
          <cell r="L448" t="str">
            <v>SI</v>
          </cell>
          <cell r="M448" t="str">
            <v>SI</v>
          </cell>
          <cell r="N448" t="str">
            <v>NO</v>
          </cell>
          <cell r="O448" t="str">
            <v>SI</v>
          </cell>
          <cell r="P448" t="str">
            <v>Hectáreas</v>
          </cell>
          <cell r="Q448" t="str">
            <v>Trimestral</v>
          </cell>
          <cell r="R448" t="str">
            <v>Capacidad</v>
          </cell>
          <cell r="S448">
            <v>97072</v>
          </cell>
          <cell r="T448">
            <v>104572</v>
          </cell>
          <cell r="U448">
            <v>108822</v>
          </cell>
          <cell r="V448">
            <v>110522</v>
          </cell>
          <cell r="W448">
            <v>111522</v>
          </cell>
          <cell r="X448">
            <v>111522</v>
          </cell>
          <cell r="Y448">
            <v>104789</v>
          </cell>
          <cell r="Z448">
            <v>65.677000000000007</v>
          </cell>
          <cell r="AA448">
            <v>104789</v>
          </cell>
          <cell r="AB448">
            <v>53.405000000000001</v>
          </cell>
          <cell r="AC448">
            <v>42460.208333333299</v>
          </cell>
          <cell r="AD448">
            <v>42500.496430474501</v>
          </cell>
          <cell r="AE448" t="str">
            <v>Durante el mes de Abril se avanzo en la revisión de insumos para el proceso de fotocontrol y aerotriangulación, asi mismo se realizo programación de trabajos de campo. Para el cuatrienio 2015 - 2018 se tiene un acumulado de 104.789 has a la fecha.</v>
          </cell>
          <cell r="AF448">
            <v>42490.208333333299</v>
          </cell>
          <cell r="AG448">
            <v>42500.6275753472</v>
          </cell>
          <cell r="AH448" t="str">
            <v>Fernando León Rivera</v>
          </cell>
          <cell r="AI448" t="str">
            <v>fernando.leon@igac.gov.co</v>
          </cell>
          <cell r="AJ448">
            <v>15</v>
          </cell>
          <cell r="AK448">
            <v>42551.208333333299</v>
          </cell>
          <cell r="AL448">
            <v>-58</v>
          </cell>
        </row>
        <row r="449">
          <cell r="A449">
            <v>4309</v>
          </cell>
          <cell r="B449" t="str">
            <v>Todos por un Nuevo País</v>
          </cell>
          <cell r="C449" t="str">
            <v>Transformación del campo</v>
          </cell>
          <cell r="D449" t="str">
            <v>Ordenar el territorio rural buscando un mayor acceso a la tierra por parte de los productores agropecuarios sin tierras o con tierra insuficiente, el uso eficiente del suelo y la seguridad jurídica sobre los derechos de propiedad bajo un enfoque de crecim</v>
          </cell>
          <cell r="E449" t="str">
            <v>Estadísticas</v>
          </cell>
          <cell r="F449" t="str">
            <v>IGAC</v>
          </cell>
          <cell r="G449" t="str">
            <v xml:space="preserve">Levantamiento, calidad y acceso a información cartográfica y catastral. </v>
          </cell>
          <cell r="H449">
            <v>4309</v>
          </cell>
          <cell r="I449" t="str">
            <v>Kilómetros nivelados de la Red Geodésica Vertical Nacional</v>
          </cell>
          <cell r="J449" t="str">
            <v>Producto</v>
          </cell>
          <cell r="K449" t="str">
            <v>Sectorial</v>
          </cell>
          <cell r="L449" t="str">
            <v>SI</v>
          </cell>
          <cell r="M449" t="str">
            <v>SI</v>
          </cell>
          <cell r="N449" t="str">
            <v>NO</v>
          </cell>
          <cell r="O449" t="str">
            <v>SI</v>
          </cell>
          <cell r="P449" t="str">
            <v>Kilometros</v>
          </cell>
          <cell r="Q449" t="str">
            <v>Trimestral</v>
          </cell>
          <cell r="R449" t="str">
            <v>Capacidad</v>
          </cell>
          <cell r="S449">
            <v>4403</v>
          </cell>
          <cell r="T449">
            <v>5003</v>
          </cell>
          <cell r="U449">
            <v>5533</v>
          </cell>
          <cell r="V449">
            <v>5846</v>
          </cell>
          <cell r="W449">
            <v>6062</v>
          </cell>
          <cell r="X449">
            <v>6062</v>
          </cell>
          <cell r="Y449">
            <v>4607.9399999999996</v>
          </cell>
          <cell r="Z449">
            <v>18.135999999999999</v>
          </cell>
          <cell r="AA449">
            <v>4607.9399999999996</v>
          </cell>
          <cell r="AB449">
            <v>12.353</v>
          </cell>
          <cell r="AC449">
            <v>42460.208333333299</v>
          </cell>
          <cell r="AD449">
            <v>42500.495898298599</v>
          </cell>
          <cell r="AE449" t="str">
            <v>Durante el mes de Abril se avanza en la preparación de insumos, así como la programación de los trabajos de campo. Igualmente se realizan verificaciones de funcionamiento de los equipos de campo que se utilizarán. Para el cuatrienio 2015 - 2018 se tiene u</v>
          </cell>
          <cell r="AF449">
            <v>42490.208333333299</v>
          </cell>
          <cell r="AG449">
            <v>42500.625854317099</v>
          </cell>
          <cell r="AH449" t="str">
            <v>Fernando León Rivera</v>
          </cell>
          <cell r="AI449" t="str">
            <v>fernando.leon@igac.gov.co</v>
          </cell>
          <cell r="AJ449">
            <v>20</v>
          </cell>
          <cell r="AK449">
            <v>42551.208333333299</v>
          </cell>
          <cell r="AL449">
            <v>-63</v>
          </cell>
        </row>
        <row r="450">
          <cell r="A450">
            <v>4310</v>
          </cell>
          <cell r="B450" t="str">
            <v>Todos por un Nuevo País</v>
          </cell>
          <cell r="C450" t="str">
            <v>Transformación del campo</v>
          </cell>
          <cell r="D450" t="str">
            <v>Ordenar el territorio rural buscando un mayor acceso a la tierra por parte de los productores agropecuarios sin tierras o con tierra insuficiente, el uso eficiente del suelo y la seguridad jurídica sobre los derechos de propiedad bajo un enfoque de crecim</v>
          </cell>
          <cell r="E450" t="str">
            <v>Estadísticas</v>
          </cell>
          <cell r="F450" t="str">
            <v>IGAC</v>
          </cell>
          <cell r="G450" t="str">
            <v xml:space="preserve">Levantamiento, calidad y acceso a información cartográfica y catastral. </v>
          </cell>
          <cell r="H450">
            <v>4310</v>
          </cell>
          <cell r="I450" t="str">
            <v>Puntos de densificación de la Red Geodésica Nacional</v>
          </cell>
          <cell r="J450" t="str">
            <v>Producto</v>
          </cell>
          <cell r="K450" t="str">
            <v>Sectorial</v>
          </cell>
          <cell r="L450" t="str">
            <v>SI</v>
          </cell>
          <cell r="M450" t="str">
            <v>SI</v>
          </cell>
          <cell r="N450" t="str">
            <v>NO</v>
          </cell>
          <cell r="O450" t="str">
            <v>SI</v>
          </cell>
          <cell r="P450" t="str">
            <v>Otro (Puntos densificados)</v>
          </cell>
          <cell r="Q450" t="str">
            <v>Trimestral</v>
          </cell>
          <cell r="R450" t="str">
            <v>Capacidad</v>
          </cell>
          <cell r="S450">
            <v>1104</v>
          </cell>
          <cell r="T450">
            <v>1254</v>
          </cell>
          <cell r="U450">
            <v>1369</v>
          </cell>
          <cell r="V450">
            <v>1435</v>
          </cell>
          <cell r="W450">
            <v>1482</v>
          </cell>
          <cell r="X450">
            <v>1482</v>
          </cell>
          <cell r="Y450">
            <v>1268</v>
          </cell>
          <cell r="Z450">
            <v>61.887</v>
          </cell>
          <cell r="AA450">
            <v>1268</v>
          </cell>
          <cell r="AB450">
            <v>43.386000000000003</v>
          </cell>
          <cell r="AC450">
            <v>42460.208333333299</v>
          </cell>
          <cell r="AD450">
            <v>42500.496239699103</v>
          </cell>
          <cell r="AE450" t="str">
            <v>Durante el mes de Abril se realizan avances en trabajos de campo, así mismo se generan doce (12) puntos densificados de la Red Geodésica Nacional. Para el cuatrienio 2015 - 2018 se tiene un acumulado de 1.280 puntos densificados a la fecha.</v>
          </cell>
          <cell r="AF450">
            <v>42490.208333333299</v>
          </cell>
          <cell r="AG450">
            <v>42500.625606284702</v>
          </cell>
          <cell r="AH450" t="str">
            <v>Fernando León Rivera</v>
          </cell>
          <cell r="AI450" t="str">
            <v>fernando.leon@igac.gov.co</v>
          </cell>
          <cell r="AJ450">
            <v>20</v>
          </cell>
          <cell r="AK450">
            <v>42551.208333333299</v>
          </cell>
          <cell r="AL450">
            <v>-63</v>
          </cell>
        </row>
        <row r="451">
          <cell r="A451">
            <v>4997</v>
          </cell>
          <cell r="B451" t="str">
            <v>Todos por un Nuevo País</v>
          </cell>
          <cell r="C451" t="str">
            <v>Transformación del campo</v>
          </cell>
          <cell r="D451" t="str">
            <v>Ordenar el territorio rural buscando un mayor acceso a la tierra por parte de los productores agropecuarios sin tierras o con tierra insuficiente, el uso eficiente del suelo y la seguridad jurídica sobre los derechos de propiedad bajo un enfoque de crecim</v>
          </cell>
          <cell r="E451" t="str">
            <v>Estadísticas</v>
          </cell>
          <cell r="F451" t="str">
            <v>IGAC</v>
          </cell>
          <cell r="G451" t="str">
            <v xml:space="preserve">Levantamiento, calidad y acceso a información cartográfica y catastral. </v>
          </cell>
          <cell r="H451">
            <v>4997</v>
          </cell>
          <cell r="I451" t="str">
            <v>Predios rurales actualizados catastralmente - Región Llanos</v>
          </cell>
          <cell r="J451" t="str">
            <v>Resultado</v>
          </cell>
          <cell r="K451" t="str">
            <v>Sectorial</v>
          </cell>
          <cell r="L451" t="str">
            <v>NO</v>
          </cell>
          <cell r="M451" t="str">
            <v>SI</v>
          </cell>
          <cell r="N451" t="str">
            <v>SI</v>
          </cell>
          <cell r="O451" t="str">
            <v>NO</v>
          </cell>
          <cell r="P451" t="str">
            <v>Predios</v>
          </cell>
          <cell r="Q451" t="str">
            <v>Anual</v>
          </cell>
          <cell r="R451" t="str">
            <v>Acumulado</v>
          </cell>
          <cell r="S451">
            <v>49392</v>
          </cell>
          <cell r="T451">
            <v>0</v>
          </cell>
          <cell r="U451">
            <v>0</v>
          </cell>
          <cell r="V451">
            <v>0</v>
          </cell>
          <cell r="W451">
            <v>96000</v>
          </cell>
          <cell r="X451">
            <v>96000</v>
          </cell>
          <cell r="Y451">
            <v>0</v>
          </cell>
          <cell r="Z451">
            <v>0</v>
          </cell>
          <cell r="AA451">
            <v>0</v>
          </cell>
          <cell r="AB451">
            <v>0</v>
          </cell>
          <cell r="AC451">
            <v>0</v>
          </cell>
          <cell r="AD451">
            <v>0</v>
          </cell>
          <cell r="AE451">
            <v>0</v>
          </cell>
          <cell r="AF451">
            <v>0</v>
          </cell>
          <cell r="AG451">
            <v>0</v>
          </cell>
          <cell r="AH451">
            <v>0</v>
          </cell>
          <cell r="AI451">
            <v>0</v>
          </cell>
          <cell r="AJ451">
            <v>10</v>
          </cell>
          <cell r="AK451">
            <v>0</v>
          </cell>
          <cell r="AL451">
            <v>0</v>
          </cell>
        </row>
        <row r="452">
          <cell r="A452">
            <v>4301</v>
          </cell>
          <cell r="B452" t="str">
            <v>Todos por un Nuevo País</v>
          </cell>
          <cell r="C452" t="str">
            <v>Transformación del campo</v>
          </cell>
          <cell r="D452" t="str">
            <v>Ordenar el territorio rural buscando un mayor acceso a la tierra por parte de los productores agropecuarios sin tierras o con tierra insuficiente, el uso eficiente del suelo y la seguridad jurídica sobre los derechos de propiedad bajo un enfoque de crecim</v>
          </cell>
          <cell r="E452" t="str">
            <v>Estadísticas</v>
          </cell>
          <cell r="F452" t="str">
            <v>IGAC</v>
          </cell>
          <cell r="G452" t="str">
            <v xml:space="preserve">Levantamiento, calidad y acceso a información geográfica y agrológica. </v>
          </cell>
          <cell r="H452">
            <v>4301</v>
          </cell>
          <cell r="I452" t="str">
            <v>Hectáreas con capacidad productiva para el ordenamiento social y productivo del territorio con levantamiento de información agrológica a escala 1:25000</v>
          </cell>
          <cell r="J452" t="str">
            <v>Producto</v>
          </cell>
          <cell r="K452" t="str">
            <v>Sectorial</v>
          </cell>
          <cell r="L452" t="str">
            <v>SI</v>
          </cell>
          <cell r="M452" t="str">
            <v>NO</v>
          </cell>
          <cell r="N452" t="str">
            <v>NO</v>
          </cell>
          <cell r="O452" t="str">
            <v>SI</v>
          </cell>
          <cell r="P452" t="str">
            <v>Hectáreas</v>
          </cell>
          <cell r="Q452" t="str">
            <v>Mensual</v>
          </cell>
          <cell r="R452" t="str">
            <v>Capacidad</v>
          </cell>
          <cell r="S452">
            <v>4094367</v>
          </cell>
          <cell r="T452">
            <v>5044367</v>
          </cell>
          <cell r="U452">
            <v>6344367</v>
          </cell>
          <cell r="V452">
            <v>7123367</v>
          </cell>
          <cell r="W452">
            <v>7699367</v>
          </cell>
          <cell r="X452">
            <v>7699367</v>
          </cell>
          <cell r="Y452">
            <v>5009812</v>
          </cell>
          <cell r="Z452">
            <v>40.686</v>
          </cell>
          <cell r="AA452">
            <v>5009812</v>
          </cell>
          <cell r="AB452">
            <v>25.393999999999998</v>
          </cell>
          <cell r="AC452">
            <v>42490.208333333299</v>
          </cell>
          <cell r="AD452">
            <v>42500.630632638902</v>
          </cell>
          <cell r="AE452" t="str">
            <v xml:space="preserve">Avance en zonas priorizadas en cumplimiento de la Ley de Política Integral de Tierras: 1) Revisión de líneas de Geomorfología de acuerdo con el trabajo de campo (dptos. de Cesar y Magdalena). 2) Ajustes de la Base de datos de las observaciones levantadas </v>
          </cell>
          <cell r="AF452">
            <v>42490.208333333299</v>
          </cell>
          <cell r="AG452">
            <v>42500.630632442102</v>
          </cell>
          <cell r="AH452" t="str">
            <v>Germán Darío Álvarez Lucero</v>
          </cell>
          <cell r="AI452" t="str">
            <v>german.alvarez@igac.gov.co</v>
          </cell>
          <cell r="AJ452">
            <v>10</v>
          </cell>
          <cell r="AK452">
            <v>42520.208333333299</v>
          </cell>
          <cell r="AL452">
            <v>-23</v>
          </cell>
        </row>
        <row r="453">
          <cell r="A453">
            <v>5400</v>
          </cell>
          <cell r="B453" t="str">
            <v>Todos por un Nuevo País</v>
          </cell>
          <cell r="C453" t="str">
            <v>Transformación del campo</v>
          </cell>
          <cell r="D453" t="str">
            <v>Ordenar el territorio rural buscando un mayor acceso a la tierra por parte de los productores agropecuarios sin tierras o con tierra insuficiente, el uso eficiente del suelo y la seguridad jurídica sobre los derechos de propiedad bajo un enfoque de crecim</v>
          </cell>
          <cell r="E453" t="str">
            <v>Planeación Nacional</v>
          </cell>
          <cell r="F453" t="str">
            <v>DNP</v>
          </cell>
          <cell r="G453" t="str">
            <v>Planificación del uso y formalización de la propiedad rural</v>
          </cell>
          <cell r="H453">
            <v>5400</v>
          </cell>
          <cell r="I453" t="str">
            <v>Predios intervenidos por la política de ordenamiento social y productivo del territorio</v>
          </cell>
          <cell r="J453" t="str">
            <v>Producto</v>
          </cell>
          <cell r="K453" t="str">
            <v>Sectorial</v>
          </cell>
          <cell r="L453" t="str">
            <v>SI</v>
          </cell>
          <cell r="M453" t="str">
            <v>NO</v>
          </cell>
          <cell r="N453" t="str">
            <v>NO</v>
          </cell>
          <cell r="O453" t="str">
            <v>SI</v>
          </cell>
          <cell r="P453" t="str">
            <v>Predios rurales</v>
          </cell>
          <cell r="Q453" t="str">
            <v>Anual</v>
          </cell>
          <cell r="R453" t="str">
            <v>Reducción</v>
          </cell>
          <cell r="S453">
            <v>1679079</v>
          </cell>
          <cell r="T453">
            <v>1777838</v>
          </cell>
          <cell r="U453">
            <v>1461825</v>
          </cell>
          <cell r="V453">
            <v>1252047</v>
          </cell>
          <cell r="W453">
            <v>706636</v>
          </cell>
          <cell r="X453">
            <v>706636</v>
          </cell>
          <cell r="Y453">
            <v>0</v>
          </cell>
          <cell r="Z453">
            <v>0</v>
          </cell>
          <cell r="AA453">
            <v>0</v>
          </cell>
          <cell r="AB453">
            <v>0</v>
          </cell>
          <cell r="AC453">
            <v>0</v>
          </cell>
          <cell r="AD453">
            <v>0</v>
          </cell>
          <cell r="AE453" t="str">
            <v>El cálculo de este indicador depende del reporte del IGAC y los catastros descentralizados. Así, sólo se contará con información cuantitativa el 31 de enero de 2017, cuando el IGAC haga su reporte.</v>
          </cell>
          <cell r="AF453">
            <v>42490.208333333299</v>
          </cell>
          <cell r="AG453">
            <v>42501.668274919</v>
          </cell>
          <cell r="AH453" t="str">
            <v>Diego Andrés Mora García</v>
          </cell>
          <cell r="AI453" t="str">
            <v>damora@dnp.gov.co</v>
          </cell>
          <cell r="AJ453">
            <v>45</v>
          </cell>
          <cell r="AK453">
            <v>0</v>
          </cell>
          <cell r="AL453">
            <v>0</v>
          </cell>
        </row>
        <row r="454">
          <cell r="A454">
            <v>4476</v>
          </cell>
          <cell r="B454" t="str">
            <v>Todos por un Nuevo País</v>
          </cell>
          <cell r="C454" t="str">
            <v>Transformación del campo</v>
          </cell>
          <cell r="D454" t="str">
            <v>Cerrar las brechas urbano-rurales y sentar las bases para la movilidad social mediante la dotación de bienes públicos y servicios que apoyen el desarrollo humano de los pobladores rurales.</v>
          </cell>
          <cell r="E454" t="str">
            <v>Agropecuario</v>
          </cell>
          <cell r="F454" t="str">
            <v>MINAGRICULTURA</v>
          </cell>
          <cell r="G454" t="str">
            <v>Desarrollo e incentivos de bienes y servicios rurales</v>
          </cell>
          <cell r="H454">
            <v>4476</v>
          </cell>
          <cell r="I454" t="str">
            <v>Soluciones de vivienda rural entregadas</v>
          </cell>
          <cell r="J454" t="str">
            <v>Producto</v>
          </cell>
          <cell r="K454" t="str">
            <v>Sectorial</v>
          </cell>
          <cell r="L454" t="str">
            <v>SI</v>
          </cell>
          <cell r="M454" t="str">
            <v>SI</v>
          </cell>
          <cell r="N454" t="str">
            <v>NO</v>
          </cell>
          <cell r="O454" t="str">
            <v>SI</v>
          </cell>
          <cell r="P454" t="str">
            <v>Soluciones de vivienda rural</v>
          </cell>
          <cell r="Q454" t="str">
            <v>Mensual</v>
          </cell>
          <cell r="R454" t="str">
            <v>Acumulado</v>
          </cell>
          <cell r="S454">
            <v>49910</v>
          </cell>
          <cell r="T454">
            <v>15000</v>
          </cell>
          <cell r="U454">
            <v>18000</v>
          </cell>
          <cell r="V454">
            <v>20000</v>
          </cell>
          <cell r="W454">
            <v>22000</v>
          </cell>
          <cell r="X454">
            <v>75000</v>
          </cell>
          <cell r="Y454">
            <v>4059</v>
          </cell>
          <cell r="Z454">
            <v>22.55</v>
          </cell>
          <cell r="AA454">
            <v>22376</v>
          </cell>
          <cell r="AB454">
            <v>29.835000000000001</v>
          </cell>
          <cell r="AC454">
            <v>42490.208333333299</v>
          </cell>
          <cell r="AD454">
            <v>42501.441978437499</v>
          </cell>
          <cell r="AE454" t="str">
            <v>En lo corrido de 2016, el MADR a través del Banco Agrario, ha logrado entregar un total de 4.059 soluciones de vivienda de interés social rural en la zona rural dispersa de 19 departamentos del país (para población campesina y desplazada), a igual cantida</v>
          </cell>
          <cell r="AF454">
            <v>42490.208333333299</v>
          </cell>
          <cell r="AG454">
            <v>42501.441978275499</v>
          </cell>
          <cell r="AH454" t="str">
            <v>Héctor Julio Álvarez Rivero</v>
          </cell>
          <cell r="AI454" t="str">
            <v>hector.alvarez@minagricultura.gov.co</v>
          </cell>
          <cell r="AJ454">
            <v>12</v>
          </cell>
          <cell r="AK454">
            <v>42520.208333333299</v>
          </cell>
          <cell r="AL454">
            <v>-25</v>
          </cell>
        </row>
        <row r="455">
          <cell r="A455">
            <v>4491</v>
          </cell>
          <cell r="B455" t="str">
            <v>Todos por un Nuevo País</v>
          </cell>
          <cell r="C455" t="str">
            <v>Transformación del campo</v>
          </cell>
          <cell r="D455" t="str">
            <v>Cerrar las brechas urbano-rurales y sentar las bases para la movilidad social mediante la dotación de bienes públicos y servicios que apoyen el desarrollo humano de los pobladores rurales.</v>
          </cell>
          <cell r="E455" t="str">
            <v>Agropecuario</v>
          </cell>
          <cell r="F455" t="str">
            <v>MINAGRICULTURA</v>
          </cell>
          <cell r="G455" t="str">
            <v>Desarrollo e incentivos de bienes y servicios rurales</v>
          </cell>
          <cell r="H455">
            <v>4491</v>
          </cell>
          <cell r="I455" t="str">
            <v>Soluciones de vivienda rural entregadas a hogares víctimas</v>
          </cell>
          <cell r="J455" t="str">
            <v>Producto</v>
          </cell>
          <cell r="K455" t="str">
            <v>Sectorial</v>
          </cell>
          <cell r="L455" t="str">
            <v>SI</v>
          </cell>
          <cell r="M455" t="str">
            <v>SI</v>
          </cell>
          <cell r="N455" t="str">
            <v>NO</v>
          </cell>
          <cell r="O455" t="str">
            <v>SI</v>
          </cell>
          <cell r="P455" t="str">
            <v>Soluciones de vivienda rural</v>
          </cell>
          <cell r="Q455" t="str">
            <v>Mensual</v>
          </cell>
          <cell r="R455" t="str">
            <v>Acumulado</v>
          </cell>
          <cell r="S455">
            <v>5466</v>
          </cell>
          <cell r="T455">
            <v>3750</v>
          </cell>
          <cell r="U455">
            <v>4000</v>
          </cell>
          <cell r="V455">
            <v>4500</v>
          </cell>
          <cell r="W455">
            <v>5000</v>
          </cell>
          <cell r="X455">
            <v>17250</v>
          </cell>
          <cell r="Y455">
            <v>647</v>
          </cell>
          <cell r="Z455">
            <v>16.175000000000001</v>
          </cell>
          <cell r="AA455">
            <v>4853</v>
          </cell>
          <cell r="AB455">
            <v>28.132999999999999</v>
          </cell>
          <cell r="AC455">
            <v>42490.208333333299</v>
          </cell>
          <cell r="AD455">
            <v>42501.441071145797</v>
          </cell>
          <cell r="AE455" t="str">
            <v>En lo corrido de 2016, el MADR a través del Banco Agrario, ha logrado entregar 647 soluciones de vivienda de interés social rural en la zona rural dispersa de 14 departamentos del país, a igual cantidad de familias o hogares Víctimas del desplazamiento fo</v>
          </cell>
          <cell r="AF455">
            <v>42490.208333333299</v>
          </cell>
          <cell r="AG455">
            <v>42501.441070983798</v>
          </cell>
          <cell r="AH455" t="str">
            <v>Héctor Julio Álvarez Rivero</v>
          </cell>
          <cell r="AI455" t="str">
            <v>hector.alvarez@minagricultura.gov.co</v>
          </cell>
          <cell r="AJ455">
            <v>0</v>
          </cell>
          <cell r="AK455">
            <v>42520.208333333299</v>
          </cell>
          <cell r="AL455">
            <v>-13</v>
          </cell>
        </row>
        <row r="456">
          <cell r="A456">
            <v>5154</v>
          </cell>
          <cell r="B456" t="str">
            <v>Todos por un Nuevo País</v>
          </cell>
          <cell r="C456" t="str">
            <v>Transformación del campo</v>
          </cell>
          <cell r="D456" t="str">
            <v>Cerrar las brechas urbano-rurales y sentar las bases para la movilidad social mediante la dotación de bienes públicos y servicios que apoyen el desarrollo humano de los pobladores rurales.</v>
          </cell>
          <cell r="E456" t="str">
            <v>Agropecuario</v>
          </cell>
          <cell r="F456" t="str">
            <v>MINAGRICULTURA</v>
          </cell>
          <cell r="G456" t="str">
            <v>Desarrollo e incentivos de bienes y servicios rurales</v>
          </cell>
          <cell r="H456">
            <v>5154</v>
          </cell>
          <cell r="I456" t="str">
            <v>Jóvenes rurales con acceso a programas de educación superior en ciencias agropecuarias</v>
          </cell>
          <cell r="J456" t="str">
            <v>Producto</v>
          </cell>
          <cell r="K456" t="str">
            <v>Sectorial</v>
          </cell>
          <cell r="L456" t="str">
            <v>NO</v>
          </cell>
          <cell r="M456" t="str">
            <v>NO</v>
          </cell>
          <cell r="N456" t="str">
            <v>NO</v>
          </cell>
          <cell r="O456" t="str">
            <v>SI</v>
          </cell>
          <cell r="P456" t="str">
            <v>Jovenes</v>
          </cell>
          <cell r="Q456" t="str">
            <v>Semestral</v>
          </cell>
          <cell r="R456" t="str">
            <v>Acumulado</v>
          </cell>
          <cell r="S456">
            <v>2742</v>
          </cell>
          <cell r="T456">
            <v>2130</v>
          </cell>
          <cell r="U456">
            <v>2834</v>
          </cell>
          <cell r="V456">
            <v>2490</v>
          </cell>
          <cell r="W456">
            <v>2500</v>
          </cell>
          <cell r="X456">
            <v>9954</v>
          </cell>
          <cell r="Y456">
            <v>0</v>
          </cell>
          <cell r="Z456">
            <v>0</v>
          </cell>
          <cell r="AA456">
            <v>0</v>
          </cell>
          <cell r="AB456">
            <v>0</v>
          </cell>
          <cell r="AC456">
            <v>0</v>
          </cell>
          <cell r="AD456">
            <v>0</v>
          </cell>
          <cell r="AE456" t="str">
            <v>A la fecha de corte la meta se encuentra en cero jóvenes atendidos. Para la actual vigencia, la Estrategia se centra en favorecer a los jóvenes rurales de La Guajira, Cesar y Chocó. Según la naturaleza de la ficha el programa atenderá temas afines al sect</v>
          </cell>
          <cell r="AF456">
            <v>42490.208333333299</v>
          </cell>
          <cell r="AG456">
            <v>42501.440414432902</v>
          </cell>
          <cell r="AH456" t="str">
            <v>Héctor Julio Álvarez Rivero</v>
          </cell>
          <cell r="AI456" t="str">
            <v>hector.alvarez@minagricultura.gov.co</v>
          </cell>
          <cell r="AJ456">
            <v>60</v>
          </cell>
          <cell r="AK456">
            <v>0</v>
          </cell>
          <cell r="AL456">
            <v>0</v>
          </cell>
        </row>
        <row r="457">
          <cell r="A457">
            <v>4547</v>
          </cell>
          <cell r="B457" t="str">
            <v>Todos por un Nuevo País</v>
          </cell>
          <cell r="C457" t="str">
            <v>Transformación del campo</v>
          </cell>
          <cell r="D457" t="str">
            <v>Cerrar las brechas urbano-rurales y sentar las bases para la movilidad social mediante la dotación de bienes públicos y servicios que apoyen el desarrollo humano de los pobladores rurales.</v>
          </cell>
          <cell r="E457" t="str">
            <v>Planeación Nacional</v>
          </cell>
          <cell r="F457" t="str">
            <v>DNP</v>
          </cell>
          <cell r="G457" t="str">
            <v>Gestión de Bienes y Servicios para el Desarrollo Rural</v>
          </cell>
          <cell r="H457">
            <v>4547</v>
          </cell>
          <cell r="I457" t="str">
            <v>Deficit habitacional rural</v>
          </cell>
          <cell r="J457" t="str">
            <v>Resultado</v>
          </cell>
          <cell r="K457" t="str">
            <v>Sectorial</v>
          </cell>
          <cell r="L457" t="str">
            <v>SI</v>
          </cell>
          <cell r="M457" t="str">
            <v>NO</v>
          </cell>
          <cell r="N457" t="str">
            <v>NO</v>
          </cell>
          <cell r="O457" t="str">
            <v>SI</v>
          </cell>
          <cell r="P457" t="str">
            <v>Porcentaje</v>
          </cell>
          <cell r="Q457" t="str">
            <v>Anual</v>
          </cell>
          <cell r="R457" t="str">
            <v>Reducción</v>
          </cell>
          <cell r="S457">
            <v>59</v>
          </cell>
          <cell r="T457">
            <v>58.2</v>
          </cell>
          <cell r="U457">
            <v>57.1</v>
          </cell>
          <cell r="V457">
            <v>56</v>
          </cell>
          <cell r="W457">
            <v>54.9</v>
          </cell>
          <cell r="X457">
            <v>54.9</v>
          </cell>
          <cell r="Y457">
            <v>0</v>
          </cell>
          <cell r="Z457">
            <v>0</v>
          </cell>
          <cell r="AA457">
            <v>0</v>
          </cell>
          <cell r="AB457">
            <v>0</v>
          </cell>
          <cell r="AC457">
            <v>0</v>
          </cell>
          <cell r="AD457">
            <v>0</v>
          </cell>
          <cell r="AE457" t="str">
            <v>El cálculo del déficit habitacional rural se obtiene de la Encuesta Nacional de Calidad de Vida, la cual es publicada en el mes de marzo del siguiente año. Por esta razón, no es posible disponer de avance para el respectivo mes.</v>
          </cell>
          <cell r="AF457">
            <v>42490.208333333299</v>
          </cell>
          <cell r="AG457">
            <v>42502.476255439797</v>
          </cell>
          <cell r="AH457" t="str">
            <v>Diego Andrés Mora García</v>
          </cell>
          <cell r="AI457" t="str">
            <v>damora@dnp.gov.co</v>
          </cell>
          <cell r="AJ457">
            <v>120</v>
          </cell>
          <cell r="AK457">
            <v>0</v>
          </cell>
          <cell r="AL457">
            <v>0</v>
          </cell>
        </row>
        <row r="458">
          <cell r="A458">
            <v>4477</v>
          </cell>
          <cell r="B458" t="str">
            <v>Todos por un Nuevo País</v>
          </cell>
          <cell r="C458" t="str">
            <v>Transformación del campo</v>
          </cell>
          <cell r="D458" t="str">
            <v xml:space="preserve">Acelerar la salida de la pobreza y la ampliación de la clase media rural mediante una apuesta de inclusión productiva de los pobladores rurales. </v>
          </cell>
          <cell r="E458" t="str">
            <v>Agropecuario</v>
          </cell>
          <cell r="F458" t="str">
            <v>MINAGRICULTURA</v>
          </cell>
          <cell r="G458" t="str">
            <v>Fomento a proyectos productivos del sector agrícola</v>
          </cell>
          <cell r="H458">
            <v>4477</v>
          </cell>
          <cell r="I458" t="str">
            <v>Mecanismos de intervención integral en territorios rurales establecidos</v>
          </cell>
          <cell r="J458" t="str">
            <v>Producto</v>
          </cell>
          <cell r="K458" t="str">
            <v>Sectorial</v>
          </cell>
          <cell r="L458" t="str">
            <v>SI</v>
          </cell>
          <cell r="M458" t="str">
            <v>SI</v>
          </cell>
          <cell r="N458" t="str">
            <v>NO</v>
          </cell>
          <cell r="O458" t="str">
            <v>SI</v>
          </cell>
          <cell r="P458" t="str">
            <v>Programas</v>
          </cell>
          <cell r="Q458" t="str">
            <v>Semestral</v>
          </cell>
          <cell r="R458" t="str">
            <v>Acumulado</v>
          </cell>
          <cell r="S458">
            <v>2</v>
          </cell>
          <cell r="T458">
            <v>2</v>
          </cell>
          <cell r="U458">
            <v>1</v>
          </cell>
          <cell r="V458">
            <v>2</v>
          </cell>
          <cell r="W458">
            <v>1</v>
          </cell>
          <cell r="X458">
            <v>6</v>
          </cell>
          <cell r="Y458">
            <v>0</v>
          </cell>
          <cell r="Z458">
            <v>0</v>
          </cell>
          <cell r="AA458">
            <v>0</v>
          </cell>
          <cell r="AB458">
            <v>0</v>
          </cell>
          <cell r="AC458">
            <v>0</v>
          </cell>
          <cell r="AD458">
            <v>0</v>
          </cell>
          <cell r="AE458" t="str">
            <v xml:space="preserve">Se adelantan actividades pertenecientes a la caracterización de los seis (6) territorios, dicha caracterización hace parte de los Programas de Desarrollo Rural Integral con Enfoque Territorial -PDRET- </v>
          </cell>
          <cell r="AF458">
            <v>42490.208333333299</v>
          </cell>
          <cell r="AG458">
            <v>42501.430310219897</v>
          </cell>
          <cell r="AH458" t="str">
            <v>Fernando Puerto Chávez</v>
          </cell>
          <cell r="AI458" t="str">
            <v>fernando.puerto@minagricultura.gov.co</v>
          </cell>
          <cell r="AJ458">
            <v>5</v>
          </cell>
          <cell r="AK458">
            <v>0</v>
          </cell>
          <cell r="AL458">
            <v>0</v>
          </cell>
        </row>
        <row r="459">
          <cell r="A459">
            <v>4478</v>
          </cell>
          <cell r="B459" t="str">
            <v>Todos por un Nuevo País</v>
          </cell>
          <cell r="C459" t="str">
            <v>Transformación del campo</v>
          </cell>
          <cell r="D459" t="str">
            <v xml:space="preserve">Acelerar la salida de la pobreza y la ampliación de la clase media rural mediante una apuesta de inclusión productiva de los pobladores rurales. </v>
          </cell>
          <cell r="E459" t="str">
            <v>Agropecuario</v>
          </cell>
          <cell r="F459" t="str">
            <v>MINAGRICULTURA</v>
          </cell>
          <cell r="G459" t="str">
            <v>Fomento a proyectos productivos del sector agrícola</v>
          </cell>
          <cell r="H459">
            <v>4478</v>
          </cell>
          <cell r="I459" t="str">
            <v>Hogares con planes de negocio</v>
          </cell>
          <cell r="J459" t="str">
            <v>Producto</v>
          </cell>
          <cell r="K459" t="str">
            <v>Sectorial</v>
          </cell>
          <cell r="L459" t="str">
            <v>SI</v>
          </cell>
          <cell r="M459" t="str">
            <v>SI</v>
          </cell>
          <cell r="N459" t="str">
            <v>NO</v>
          </cell>
          <cell r="O459" t="str">
            <v>SI</v>
          </cell>
          <cell r="P459" t="str">
            <v>Hogares</v>
          </cell>
          <cell r="Q459" t="str">
            <v>Mensual</v>
          </cell>
          <cell r="R459" t="str">
            <v>Acumulado</v>
          </cell>
          <cell r="S459">
            <v>53718</v>
          </cell>
          <cell r="T459">
            <v>18000</v>
          </cell>
          <cell r="U459">
            <v>17871</v>
          </cell>
          <cell r="V459">
            <v>18100</v>
          </cell>
          <cell r="W459">
            <v>16029</v>
          </cell>
          <cell r="X459">
            <v>70000</v>
          </cell>
          <cell r="Y459">
            <v>10068</v>
          </cell>
          <cell r="Z459">
            <v>56.337000000000003</v>
          </cell>
          <cell r="AA459">
            <v>33553</v>
          </cell>
          <cell r="AB459">
            <v>47.933</v>
          </cell>
          <cell r="AC459">
            <v>42490.208333333299</v>
          </cell>
          <cell r="AD459">
            <v>42501.4483867245</v>
          </cell>
          <cell r="AE459" t="str">
            <v>En el mes de Abril, el Ministerio de Agricultura y Desarrollo Rural, realizó acciones e inversiones, que permitieron beneficiar 9.060 hogares con planes de negocio, en los departamentos de Amazonas, Atlantico, Bolivar, Cauca, Cordoba, La Guajira, Huila, M</v>
          </cell>
          <cell r="AF459">
            <v>42490.208333333299</v>
          </cell>
          <cell r="AG459">
            <v>42501.448386608798</v>
          </cell>
          <cell r="AH459" t="str">
            <v>Fernando Puerto Chávez</v>
          </cell>
          <cell r="AI459" t="str">
            <v>fernando.puerto@minagricultura.gov.co</v>
          </cell>
          <cell r="AJ459">
            <v>10</v>
          </cell>
          <cell r="AK459">
            <v>42520.208333333299</v>
          </cell>
          <cell r="AL459">
            <v>-23</v>
          </cell>
        </row>
        <row r="460">
          <cell r="A460">
            <v>4479</v>
          </cell>
          <cell r="B460" t="str">
            <v>Todos por un Nuevo País</v>
          </cell>
          <cell r="C460" t="str">
            <v>Transformación del campo</v>
          </cell>
          <cell r="D460" t="str">
            <v xml:space="preserve">Acelerar la salida de la pobreza y la ampliación de la clase media rural mediante una apuesta de inclusión productiva de los pobladores rurales. </v>
          </cell>
          <cell r="E460" t="str">
            <v>Agropecuario</v>
          </cell>
          <cell r="F460" t="str">
            <v>MINAGRICULTURA</v>
          </cell>
          <cell r="G460" t="str">
            <v>Fomento a proyectos productivos del sector agrícola</v>
          </cell>
          <cell r="H460">
            <v>4479</v>
          </cell>
          <cell r="I460" t="str">
            <v>Personas vinculadas a programas de asociatividad y desarrollo empresarial rural</v>
          </cell>
          <cell r="J460" t="str">
            <v>Producto</v>
          </cell>
          <cell r="K460" t="str">
            <v>Sectorial</v>
          </cell>
          <cell r="L460" t="str">
            <v>SI</v>
          </cell>
          <cell r="M460" t="str">
            <v>SI</v>
          </cell>
          <cell r="N460" t="str">
            <v>NO</v>
          </cell>
          <cell r="O460" t="str">
            <v>SI</v>
          </cell>
          <cell r="P460" t="str">
            <v>Personas</v>
          </cell>
          <cell r="Q460" t="str">
            <v>Trimestral</v>
          </cell>
          <cell r="R460" t="str">
            <v>Acumulado</v>
          </cell>
          <cell r="S460">
            <v>38895</v>
          </cell>
          <cell r="T460">
            <v>12117</v>
          </cell>
          <cell r="U460">
            <v>8246</v>
          </cell>
          <cell r="V460">
            <v>5091</v>
          </cell>
          <cell r="W460">
            <v>19546</v>
          </cell>
          <cell r="X460">
            <v>45000</v>
          </cell>
          <cell r="Y460">
            <v>0</v>
          </cell>
          <cell r="Z460">
            <v>0</v>
          </cell>
          <cell r="AA460">
            <v>28096</v>
          </cell>
          <cell r="AB460">
            <v>62.44</v>
          </cell>
          <cell r="AC460">
            <v>42460.208333333299</v>
          </cell>
          <cell r="AD460">
            <v>42468.615711423598</v>
          </cell>
          <cell r="AE460" t="str">
            <v>En el mes de Abril, se culminaron los ajustes a los términos de referencia de la nueva convocatoria a abrirse en el mes de Mayo de 2016 y la cual estará dirigida en los departamentos de Cauca, Nariño, Arauca, Norte de Santander, Cesar, La Guajira, Magdale</v>
          </cell>
          <cell r="AF460">
            <v>42490.208333333299</v>
          </cell>
          <cell r="AG460">
            <v>42501.429618599497</v>
          </cell>
          <cell r="AH460" t="str">
            <v>Fernando Puerto Chávez</v>
          </cell>
          <cell r="AI460" t="str">
            <v>fernando.puerto@minagricultura.gov.co</v>
          </cell>
          <cell r="AJ460">
            <v>15</v>
          </cell>
          <cell r="AK460">
            <v>42551.208333333299</v>
          </cell>
          <cell r="AL460">
            <v>-58</v>
          </cell>
        </row>
        <row r="461">
          <cell r="A461">
            <v>4481</v>
          </cell>
          <cell r="B461" t="str">
            <v>Todos por un Nuevo País</v>
          </cell>
          <cell r="C461" t="str">
            <v>Transformación del campo</v>
          </cell>
          <cell r="D461" t="str">
            <v xml:space="preserve">Impulsar la competitividad rural a través de la provisión de bienes y servicios sectoriales que permitan hacer de las actividades agropecuarias una fuente de riqueza para los productores del campo. </v>
          </cell>
          <cell r="E461" t="str">
            <v>Agropecuario</v>
          </cell>
          <cell r="F461" t="str">
            <v>MINAGRICULTURA</v>
          </cell>
          <cell r="G461" t="str">
            <v>Incentivos agropecuarios</v>
          </cell>
          <cell r="H461">
            <v>4481</v>
          </cell>
          <cell r="I461" t="str">
            <v>Capacidad de carga</v>
          </cell>
          <cell r="J461" t="str">
            <v>Resultado</v>
          </cell>
          <cell r="K461" t="str">
            <v>Sectorial</v>
          </cell>
          <cell r="L461" t="str">
            <v>SI</v>
          </cell>
          <cell r="M461" t="str">
            <v>NO</v>
          </cell>
          <cell r="N461" t="str">
            <v>NO</v>
          </cell>
          <cell r="O461" t="str">
            <v>SI</v>
          </cell>
          <cell r="P461" t="str">
            <v>Tasa</v>
          </cell>
          <cell r="Q461" t="str">
            <v>Anual</v>
          </cell>
          <cell r="R461" t="str">
            <v>Acumulado</v>
          </cell>
          <cell r="S461">
            <v>0.57999999999999996</v>
          </cell>
          <cell r="T461">
            <v>0.57999999999999996</v>
          </cell>
          <cell r="U461">
            <v>0.57999999999999996</v>
          </cell>
          <cell r="V461">
            <v>0.7</v>
          </cell>
          <cell r="W461">
            <v>0.8</v>
          </cell>
          <cell r="X461">
            <v>0.8</v>
          </cell>
          <cell r="Y461">
            <v>0</v>
          </cell>
          <cell r="Z461">
            <v>0</v>
          </cell>
          <cell r="AA461">
            <v>0</v>
          </cell>
          <cell r="AB461">
            <v>0</v>
          </cell>
          <cell r="AC461">
            <v>0</v>
          </cell>
          <cell r="AD461">
            <v>0</v>
          </cell>
          <cell r="AE461" t="str">
            <v>Se presento propuesta de encadenamiento a Presidencia de la República, con esto se busca la conformación de cluster ganaderos en los que trabajen de manera coordinada entre sectores público y privado para satisfacer cuota de exportación y de mercado nacio</v>
          </cell>
          <cell r="AF461">
            <v>42490.208333333299</v>
          </cell>
          <cell r="AG461">
            <v>42496.611283680599</v>
          </cell>
          <cell r="AH461" t="str">
            <v>Luis Humberto Guzman Vergara</v>
          </cell>
          <cell r="AI461" t="str">
            <v>luis.guzman@minagricultura.gov.co</v>
          </cell>
          <cell r="AJ461">
            <v>0</v>
          </cell>
          <cell r="AK461">
            <v>0</v>
          </cell>
          <cell r="AL461">
            <v>0</v>
          </cell>
        </row>
        <row r="462">
          <cell r="A462">
            <v>4554</v>
          </cell>
          <cell r="B462" t="str">
            <v>Todos por un Nuevo País</v>
          </cell>
          <cell r="C462" t="str">
            <v>Seguridad, justicia y democracia para la construcción de paz</v>
          </cell>
          <cell r="D462" t="str">
            <v>Proveer Seguridad y Defensa en el Territorio Nacional</v>
          </cell>
          <cell r="E462" t="str">
            <v>Defensa</v>
          </cell>
          <cell r="F462" t="str">
            <v>MINDEFENSA</v>
          </cell>
          <cell r="G462" t="str">
            <v>Operaciones militares</v>
          </cell>
          <cell r="H462">
            <v>4554</v>
          </cell>
          <cell r="I462" t="str">
            <v>Secuestro total (simple y extorsivo)</v>
          </cell>
          <cell r="J462" t="str">
            <v>Resultado</v>
          </cell>
          <cell r="K462" t="str">
            <v>Sectorial</v>
          </cell>
          <cell r="L462" t="str">
            <v>SI</v>
          </cell>
          <cell r="M462" t="str">
            <v>NO</v>
          </cell>
          <cell r="N462" t="str">
            <v>NO</v>
          </cell>
          <cell r="O462" t="str">
            <v>SI</v>
          </cell>
          <cell r="P462" t="str">
            <v>Casos</v>
          </cell>
          <cell r="Q462" t="str">
            <v>Mensual</v>
          </cell>
          <cell r="R462" t="str">
            <v>Reducción anual</v>
          </cell>
          <cell r="S462">
            <v>288</v>
          </cell>
          <cell r="T462">
            <v>277</v>
          </cell>
          <cell r="U462">
            <v>253</v>
          </cell>
          <cell r="V462">
            <v>207</v>
          </cell>
          <cell r="W462">
            <v>140</v>
          </cell>
          <cell r="X462">
            <v>140</v>
          </cell>
          <cell r="Y462">
            <v>45</v>
          </cell>
          <cell r="Z462">
            <v>100</v>
          </cell>
          <cell r="AA462">
            <v>45</v>
          </cell>
          <cell r="AB462">
            <v>72.97</v>
          </cell>
          <cell r="AC462">
            <v>42460.208333333299</v>
          </cell>
          <cell r="AD462">
            <v>42495.634085451398</v>
          </cell>
          <cell r="AE462" t="str">
            <v>Fuente Ministerio de Defensa Nacional</v>
          </cell>
          <cell r="AF462">
            <v>42460.208333333299</v>
          </cell>
          <cell r="AG462">
            <v>42495.634085300902</v>
          </cell>
          <cell r="AH462" t="str">
            <v>Andrea Milena Tami López</v>
          </cell>
          <cell r="AI462" t="str">
            <v>Andrea.tami@mindefensa.gov.co</v>
          </cell>
          <cell r="AJ462">
            <v>30</v>
          </cell>
          <cell r="AK462">
            <v>42490.208333333299</v>
          </cell>
          <cell r="AL462">
            <v>-13</v>
          </cell>
        </row>
        <row r="463">
          <cell r="A463">
            <v>4555</v>
          </cell>
          <cell r="B463" t="str">
            <v>Todos por un Nuevo País</v>
          </cell>
          <cell r="C463" t="str">
            <v>Seguridad, justicia y democracia para la construcción de paz</v>
          </cell>
          <cell r="D463" t="str">
            <v>Proveer Seguridad y Defensa en el Territorio Nacional</v>
          </cell>
          <cell r="E463" t="str">
            <v>Defensa</v>
          </cell>
          <cell r="F463" t="str">
            <v>MINDEFENSA</v>
          </cell>
          <cell r="G463" t="str">
            <v>Operaciones militares</v>
          </cell>
          <cell r="H463">
            <v>4555</v>
          </cell>
          <cell r="I463" t="str">
            <v>Tasa de extorsión por 100.000 habitantes</v>
          </cell>
          <cell r="J463" t="str">
            <v>Resultado</v>
          </cell>
          <cell r="K463" t="str">
            <v>Sectorial</v>
          </cell>
          <cell r="L463" t="str">
            <v>SI</v>
          </cell>
          <cell r="M463" t="str">
            <v>NO</v>
          </cell>
          <cell r="N463" t="str">
            <v>NO</v>
          </cell>
          <cell r="O463" t="str">
            <v>SI</v>
          </cell>
          <cell r="P463" t="str">
            <v>Tasa</v>
          </cell>
          <cell r="Q463" t="str">
            <v>Mensual</v>
          </cell>
          <cell r="R463" t="str">
            <v>Reducción anual</v>
          </cell>
          <cell r="S463">
            <v>10.3</v>
          </cell>
          <cell r="T463">
            <v>10</v>
          </cell>
          <cell r="U463">
            <v>9.8000000000000007</v>
          </cell>
          <cell r="V463">
            <v>9.6</v>
          </cell>
          <cell r="W463">
            <v>9.4</v>
          </cell>
          <cell r="X463">
            <v>9.4</v>
          </cell>
          <cell r="Y463">
            <v>2.2999999999999998</v>
          </cell>
          <cell r="Z463">
            <v>100</v>
          </cell>
          <cell r="AA463">
            <v>2.2999999999999998</v>
          </cell>
          <cell r="AB463">
            <v>100</v>
          </cell>
          <cell r="AC463">
            <v>42460.208333333299</v>
          </cell>
          <cell r="AD463">
            <v>42495.633129513903</v>
          </cell>
          <cell r="AE463" t="str">
            <v>Fuente Ministerio de Defensa</v>
          </cell>
          <cell r="AF463">
            <v>42460.208333333299</v>
          </cell>
          <cell r="AG463">
            <v>42495.633129363399</v>
          </cell>
          <cell r="AH463" t="str">
            <v>Andrea Milena Tami López</v>
          </cell>
          <cell r="AI463" t="str">
            <v>Andrea.tami@mindefensa.gov.co</v>
          </cell>
          <cell r="AJ463">
            <v>30</v>
          </cell>
          <cell r="AK463">
            <v>42490.208333333299</v>
          </cell>
          <cell r="AL463">
            <v>-13</v>
          </cell>
        </row>
        <row r="464">
          <cell r="A464">
            <v>4558</v>
          </cell>
          <cell r="B464" t="str">
            <v>Todos por un Nuevo País</v>
          </cell>
          <cell r="C464" t="str">
            <v>Seguridad, justicia y democracia para la construcción de paz</v>
          </cell>
          <cell r="D464" t="str">
            <v>Proveer Seguridad y Defensa en el Territorio Nacional</v>
          </cell>
          <cell r="E464" t="str">
            <v>Defensa</v>
          </cell>
          <cell r="F464" t="str">
            <v>MINDEFENSA</v>
          </cell>
          <cell r="G464" t="str">
            <v>Operaciones militares</v>
          </cell>
          <cell r="H464">
            <v>4558</v>
          </cell>
          <cell r="I464" t="str">
            <v>Atentados contra la infraestructura eléctrica</v>
          </cell>
          <cell r="J464" t="str">
            <v>Resultado</v>
          </cell>
          <cell r="K464" t="str">
            <v>Sectorial</v>
          </cell>
          <cell r="L464" t="str">
            <v>SI</v>
          </cell>
          <cell r="M464" t="str">
            <v>NO</v>
          </cell>
          <cell r="N464" t="str">
            <v>NO</v>
          </cell>
          <cell r="O464" t="str">
            <v>SI</v>
          </cell>
          <cell r="P464" t="str">
            <v>Número</v>
          </cell>
          <cell r="Q464" t="str">
            <v>Mensual</v>
          </cell>
          <cell r="R464" t="str">
            <v>Reducción anual</v>
          </cell>
          <cell r="S464">
            <v>40</v>
          </cell>
          <cell r="T464">
            <v>20</v>
          </cell>
          <cell r="U464">
            <v>15</v>
          </cell>
          <cell r="V464">
            <v>10</v>
          </cell>
          <cell r="W464">
            <v>10</v>
          </cell>
          <cell r="X464">
            <v>10</v>
          </cell>
          <cell r="Y464">
            <v>9</v>
          </cell>
          <cell r="Z464">
            <v>16</v>
          </cell>
          <cell r="AA464">
            <v>9</v>
          </cell>
          <cell r="AB464">
            <v>13.33</v>
          </cell>
          <cell r="AC464">
            <v>42460.208333333299</v>
          </cell>
          <cell r="AD464">
            <v>42495.6327886574</v>
          </cell>
          <cell r="AE464" t="str">
            <v>Fuente Ministerio de Defensa</v>
          </cell>
          <cell r="AF464">
            <v>42460.208333333299</v>
          </cell>
          <cell r="AG464">
            <v>42495.632788541698</v>
          </cell>
          <cell r="AH464" t="str">
            <v>Andrea Milena Tami López</v>
          </cell>
          <cell r="AI464" t="str">
            <v>Andrea.tami@mindefensa.gov.co</v>
          </cell>
          <cell r="AJ464">
            <v>30</v>
          </cell>
          <cell r="AK464">
            <v>42490.208333333299</v>
          </cell>
          <cell r="AL464">
            <v>-13</v>
          </cell>
        </row>
        <row r="465">
          <cell r="A465">
            <v>4559</v>
          </cell>
          <cell r="B465" t="str">
            <v>Todos por un Nuevo País</v>
          </cell>
          <cell r="C465" t="str">
            <v>Seguridad, justicia y democracia para la construcción de paz</v>
          </cell>
          <cell r="D465" t="str">
            <v>Proveer Seguridad y Defensa en el Territorio Nacional</v>
          </cell>
          <cell r="E465" t="str">
            <v>Defensa</v>
          </cell>
          <cell r="F465" t="str">
            <v>MINDEFENSA</v>
          </cell>
          <cell r="G465" t="str">
            <v>Operaciones militares</v>
          </cell>
          <cell r="H465">
            <v>4559</v>
          </cell>
          <cell r="I465" t="str">
            <v>Atentados contra oleoductos</v>
          </cell>
          <cell r="J465" t="str">
            <v>Resultado</v>
          </cell>
          <cell r="K465" t="str">
            <v>Sectorial</v>
          </cell>
          <cell r="L465" t="str">
            <v>SI</v>
          </cell>
          <cell r="M465" t="str">
            <v>NO</v>
          </cell>
          <cell r="N465" t="str">
            <v>NO</v>
          </cell>
          <cell r="O465" t="str">
            <v>SI</v>
          </cell>
          <cell r="P465" t="str">
            <v>Número</v>
          </cell>
          <cell r="Q465" t="str">
            <v>Mensual</v>
          </cell>
          <cell r="R465" t="str">
            <v>Reducción anual</v>
          </cell>
          <cell r="S465">
            <v>141</v>
          </cell>
          <cell r="T465">
            <v>76.14</v>
          </cell>
          <cell r="U465">
            <v>41.116</v>
          </cell>
          <cell r="V465">
            <v>22.202000000000002</v>
          </cell>
          <cell r="W465">
            <v>11.989000000000001</v>
          </cell>
          <cell r="X465">
            <v>12</v>
          </cell>
          <cell r="Y465">
            <v>13</v>
          </cell>
          <cell r="Z465">
            <v>89.1</v>
          </cell>
          <cell r="AA465">
            <v>13</v>
          </cell>
          <cell r="AB465">
            <v>68.989999999999995</v>
          </cell>
          <cell r="AC465">
            <v>42460.208333333299</v>
          </cell>
          <cell r="AD465">
            <v>42495.632019791701</v>
          </cell>
          <cell r="AE465" t="str">
            <v>Fuente Ministerio de Defensa.</v>
          </cell>
          <cell r="AF465">
            <v>42460.208333333299</v>
          </cell>
          <cell r="AG465">
            <v>42495.632013113398</v>
          </cell>
          <cell r="AH465" t="str">
            <v>Andrea Milena Tami López</v>
          </cell>
          <cell r="AI465" t="str">
            <v>Andrea.tami@mindefensa.gov.co</v>
          </cell>
          <cell r="AJ465">
            <v>30</v>
          </cell>
          <cell r="AK465">
            <v>42490.208333333299</v>
          </cell>
          <cell r="AL465">
            <v>-13</v>
          </cell>
        </row>
        <row r="466">
          <cell r="A466">
            <v>4560</v>
          </cell>
          <cell r="B466" t="str">
            <v>Todos por un Nuevo País</v>
          </cell>
          <cell r="C466" t="str">
            <v>Seguridad, justicia y democracia para la construcción de paz</v>
          </cell>
          <cell r="D466" t="str">
            <v>Proveer Seguridad y Defensa en el Territorio Nacional</v>
          </cell>
          <cell r="E466" t="str">
            <v>Defensa</v>
          </cell>
          <cell r="F466" t="str">
            <v>MINDEFENSA</v>
          </cell>
          <cell r="G466" t="str">
            <v>Operaciones militares</v>
          </cell>
          <cell r="H466">
            <v>4560</v>
          </cell>
          <cell r="I466" t="str">
            <v>Atentados contra infraestructura vial</v>
          </cell>
          <cell r="J466" t="str">
            <v>Resultado</v>
          </cell>
          <cell r="K466" t="str">
            <v>Sectorial</v>
          </cell>
          <cell r="L466" t="str">
            <v>SI</v>
          </cell>
          <cell r="M466" t="str">
            <v>NO</v>
          </cell>
          <cell r="N466" t="str">
            <v>NO</v>
          </cell>
          <cell r="O466" t="str">
            <v>SI</v>
          </cell>
          <cell r="P466" t="str">
            <v>Número</v>
          </cell>
          <cell r="Q466" t="str">
            <v>Mensual</v>
          </cell>
          <cell r="R466" t="str">
            <v>Reducción anual</v>
          </cell>
          <cell r="S466">
            <v>27</v>
          </cell>
          <cell r="T466">
            <v>24</v>
          </cell>
          <cell r="U466">
            <v>20</v>
          </cell>
          <cell r="V466">
            <v>17</v>
          </cell>
          <cell r="W466">
            <v>15</v>
          </cell>
          <cell r="X466">
            <v>15</v>
          </cell>
          <cell r="Y466">
            <v>3</v>
          </cell>
          <cell r="Z466">
            <v>100</v>
          </cell>
          <cell r="AA466">
            <v>3</v>
          </cell>
          <cell r="AB466">
            <v>100</v>
          </cell>
          <cell r="AC466">
            <v>42460.208333333299</v>
          </cell>
          <cell r="AD466">
            <v>42495.631842905103</v>
          </cell>
          <cell r="AE466" t="str">
            <v>Fuente Policía Nacional</v>
          </cell>
          <cell r="AF466">
            <v>42460.208333333299</v>
          </cell>
          <cell r="AG466">
            <v>42495.631842789298</v>
          </cell>
          <cell r="AH466" t="str">
            <v>Andrea Milena Tami López</v>
          </cell>
          <cell r="AI466" t="str">
            <v>Andrea.tami@mindefensa.gov.co</v>
          </cell>
          <cell r="AJ466">
            <v>30</v>
          </cell>
          <cell r="AK466">
            <v>42490.208333333299</v>
          </cell>
          <cell r="AL466">
            <v>-13</v>
          </cell>
        </row>
        <row r="467">
          <cell r="A467">
            <v>4562</v>
          </cell>
          <cell r="B467" t="str">
            <v>Todos por un Nuevo País</v>
          </cell>
          <cell r="C467" t="str">
            <v>Seguridad, justicia y democracia para la construcción de paz</v>
          </cell>
          <cell r="D467" t="str">
            <v>Proveer Seguridad y Defensa en el Territorio Nacional</v>
          </cell>
          <cell r="E467" t="str">
            <v>Defensa</v>
          </cell>
          <cell r="F467" t="str">
            <v>MINDEFENSA</v>
          </cell>
          <cell r="G467" t="str">
            <v>Operaciones militares</v>
          </cell>
          <cell r="H467">
            <v>4562</v>
          </cell>
          <cell r="I467" t="str">
            <v>Minas intervenidas</v>
          </cell>
          <cell r="J467" t="str">
            <v>Resultado</v>
          </cell>
          <cell r="K467" t="str">
            <v>Sectorial</v>
          </cell>
          <cell r="L467" t="str">
            <v>SI</v>
          </cell>
          <cell r="M467" t="str">
            <v>NO</v>
          </cell>
          <cell r="N467" t="str">
            <v>NO</v>
          </cell>
          <cell r="O467" t="str">
            <v>SI</v>
          </cell>
          <cell r="P467" t="str">
            <v>Número</v>
          </cell>
          <cell r="Q467" t="str">
            <v>Trimestral</v>
          </cell>
          <cell r="R467" t="str">
            <v>Acumulado</v>
          </cell>
          <cell r="S467">
            <v>2181</v>
          </cell>
          <cell r="T467">
            <v>682</v>
          </cell>
          <cell r="U467">
            <v>703</v>
          </cell>
          <cell r="V467">
            <v>717</v>
          </cell>
          <cell r="W467">
            <v>724</v>
          </cell>
          <cell r="X467">
            <v>2826</v>
          </cell>
          <cell r="Y467">
            <v>901</v>
          </cell>
          <cell r="Z467">
            <v>100</v>
          </cell>
          <cell r="AA467">
            <v>2832</v>
          </cell>
          <cell r="AB467">
            <v>100</v>
          </cell>
          <cell r="AC467">
            <v>42460.208333333299</v>
          </cell>
          <cell r="AD467">
            <v>42495.631604317103</v>
          </cell>
          <cell r="AE467" t="str">
            <v>Fuente Policía Nacional</v>
          </cell>
          <cell r="AF467">
            <v>42460.208333333299</v>
          </cell>
          <cell r="AG467">
            <v>42495.6316042014</v>
          </cell>
          <cell r="AH467" t="str">
            <v>Andrea Milena Tami López</v>
          </cell>
          <cell r="AI467" t="str">
            <v>Andrea.tami@mindefensa.gov.co</v>
          </cell>
          <cell r="AJ467">
            <v>30</v>
          </cell>
          <cell r="AK467">
            <v>42551.208333333299</v>
          </cell>
          <cell r="AL467">
            <v>-73</v>
          </cell>
        </row>
        <row r="468">
          <cell r="A468">
            <v>4569</v>
          </cell>
          <cell r="B468" t="str">
            <v>Todos por un Nuevo País</v>
          </cell>
          <cell r="C468" t="str">
            <v>Seguridad, justicia y democracia para la construcción de paz</v>
          </cell>
          <cell r="D468" t="str">
            <v>Proveer Seguridad y Defensa en el Territorio Nacional</v>
          </cell>
          <cell r="E468" t="str">
            <v>Defensa</v>
          </cell>
          <cell r="F468" t="str">
            <v>MINDEFENSA</v>
          </cell>
          <cell r="G468" t="str">
            <v>Operaciones militares</v>
          </cell>
          <cell r="H468">
            <v>4569</v>
          </cell>
          <cell r="I468" t="str">
            <v>Hectáreas de cultivos de coca existente</v>
          </cell>
          <cell r="J468" t="str">
            <v>Resultado</v>
          </cell>
          <cell r="K468" t="str">
            <v>Sectorial</v>
          </cell>
          <cell r="L468" t="str">
            <v>SI</v>
          </cell>
          <cell r="M468" t="str">
            <v>NO</v>
          </cell>
          <cell r="N468" t="str">
            <v>NO</v>
          </cell>
          <cell r="O468" t="str">
            <v>SI</v>
          </cell>
          <cell r="P468" t="str">
            <v>Hectáreas</v>
          </cell>
          <cell r="Q468" t="str">
            <v>Anual</v>
          </cell>
          <cell r="R468" t="str">
            <v>Reducción anual</v>
          </cell>
          <cell r="S468">
            <v>69000</v>
          </cell>
          <cell r="T468">
            <v>55000</v>
          </cell>
          <cell r="U468">
            <v>45000</v>
          </cell>
          <cell r="V468">
            <v>35000</v>
          </cell>
          <cell r="W468">
            <v>25000</v>
          </cell>
          <cell r="X468">
            <v>25000</v>
          </cell>
          <cell r="Y468">
            <v>0</v>
          </cell>
          <cell r="Z468">
            <v>0</v>
          </cell>
          <cell r="AA468">
            <v>0</v>
          </cell>
          <cell r="AB468">
            <v>0</v>
          </cell>
          <cell r="AC468">
            <v>0</v>
          </cell>
          <cell r="AD468">
            <v>0</v>
          </cell>
          <cell r="AE468" t="str">
            <v>Fuente: SIMCI. el Monitoreo de Cultivo de Coca se publica anualmente y presenta un rezago de 6 meses, por lo tanto el dato de hlas hectáreas de cultivos de coca existentes se reportará una vez el SIMCI publique el reporte correspondiente al cierre de la v</v>
          </cell>
          <cell r="AF468">
            <v>42460.208333333299</v>
          </cell>
          <cell r="AG468">
            <v>42495.630732291698</v>
          </cell>
          <cell r="AH468" t="str">
            <v>Andrea Milena Tami López</v>
          </cell>
          <cell r="AI468" t="str">
            <v>Andrea.tami@mindefensa.gov.co</v>
          </cell>
          <cell r="AJ468">
            <v>180</v>
          </cell>
          <cell r="AK468">
            <v>0</v>
          </cell>
          <cell r="AL468">
            <v>0</v>
          </cell>
        </row>
        <row r="469">
          <cell r="A469">
            <v>4550</v>
          </cell>
          <cell r="B469" t="str">
            <v>Todos por un Nuevo País</v>
          </cell>
          <cell r="C469" t="str">
            <v>Seguridad, justicia y democracia para la construcción de paz</v>
          </cell>
          <cell r="D469" t="str">
            <v>Proveer Seguridad y Defensa en el Territorio Nacional</v>
          </cell>
          <cell r="E469" t="str">
            <v>Defensa</v>
          </cell>
          <cell r="F469" t="str">
            <v>MINDEFENSA</v>
          </cell>
          <cell r="G469" t="str">
            <v>Operaciones policiales</v>
          </cell>
          <cell r="H469">
            <v>4550</v>
          </cell>
          <cell r="I469" t="str">
            <v>Tasa de hurto a personas por 100 mil habitantes</v>
          </cell>
          <cell r="J469" t="str">
            <v>Resultado</v>
          </cell>
          <cell r="K469" t="str">
            <v>Sectorial</v>
          </cell>
          <cell r="L469" t="str">
            <v>SI</v>
          </cell>
          <cell r="M469" t="str">
            <v>NO</v>
          </cell>
          <cell r="N469" t="str">
            <v>NO</v>
          </cell>
          <cell r="O469" t="str">
            <v>SI</v>
          </cell>
          <cell r="P469" t="str">
            <v>Tasa</v>
          </cell>
          <cell r="Q469" t="str">
            <v>Mensual</v>
          </cell>
          <cell r="R469" t="str">
            <v>Reducción anual</v>
          </cell>
          <cell r="S469">
            <v>196</v>
          </cell>
          <cell r="T469">
            <v>193</v>
          </cell>
          <cell r="U469">
            <v>146</v>
          </cell>
          <cell r="V469">
            <v>110</v>
          </cell>
          <cell r="W469">
            <v>83</v>
          </cell>
          <cell r="X469">
            <v>83</v>
          </cell>
          <cell r="Y469">
            <v>49.6</v>
          </cell>
          <cell r="Z469">
            <v>0</v>
          </cell>
          <cell r="AA469">
            <v>49.6</v>
          </cell>
          <cell r="AB469">
            <v>0</v>
          </cell>
          <cell r="AC469">
            <v>42460.208333333299</v>
          </cell>
          <cell r="AD469">
            <v>42495.629174768503</v>
          </cell>
          <cell r="AE469" t="str">
            <v>Fuente Policía Nacional</v>
          </cell>
          <cell r="AF469">
            <v>42460.208333333299</v>
          </cell>
          <cell r="AG469">
            <v>42495.629174618101</v>
          </cell>
          <cell r="AH469" t="str">
            <v>Andrea Milena Tami López</v>
          </cell>
          <cell r="AI469" t="str">
            <v>Andrea.tami@mindefensa.gov.co</v>
          </cell>
          <cell r="AJ469">
            <v>30</v>
          </cell>
          <cell r="AK469">
            <v>42490.208333333299</v>
          </cell>
          <cell r="AL469">
            <v>-13</v>
          </cell>
        </row>
        <row r="470">
          <cell r="A470">
            <v>4551</v>
          </cell>
          <cell r="B470" t="str">
            <v>Todos por un Nuevo País</v>
          </cell>
          <cell r="C470" t="str">
            <v>Seguridad, justicia y democracia para la construcción de paz</v>
          </cell>
          <cell r="D470" t="str">
            <v>Proveer Seguridad y Defensa en el Territorio Nacional</v>
          </cell>
          <cell r="E470" t="str">
            <v>Defensa</v>
          </cell>
          <cell r="F470" t="str">
            <v>MINDEFENSA</v>
          </cell>
          <cell r="G470" t="str">
            <v>Operaciones policiales</v>
          </cell>
          <cell r="H470">
            <v>4551</v>
          </cell>
          <cell r="I470" t="str">
            <v>Hurto a residencias</v>
          </cell>
          <cell r="J470" t="str">
            <v>Resultado</v>
          </cell>
          <cell r="K470" t="str">
            <v>Sectorial</v>
          </cell>
          <cell r="L470" t="str">
            <v>SI</v>
          </cell>
          <cell r="M470" t="str">
            <v>NO</v>
          </cell>
          <cell r="N470" t="str">
            <v>NO</v>
          </cell>
          <cell r="O470" t="str">
            <v>SI</v>
          </cell>
          <cell r="P470" t="str">
            <v>Casos</v>
          </cell>
          <cell r="Q470" t="str">
            <v>Mensual</v>
          </cell>
          <cell r="R470" t="str">
            <v>Reducción anual</v>
          </cell>
          <cell r="S470">
            <v>20265</v>
          </cell>
          <cell r="T470">
            <v>19252</v>
          </cell>
          <cell r="U470">
            <v>17635</v>
          </cell>
          <cell r="V470">
            <v>16154</v>
          </cell>
          <cell r="W470">
            <v>14802</v>
          </cell>
          <cell r="X470">
            <v>14802</v>
          </cell>
          <cell r="Y470">
            <v>5018</v>
          </cell>
          <cell r="Z470">
            <v>7.34</v>
          </cell>
          <cell r="AA470">
            <v>5018</v>
          </cell>
          <cell r="AB470">
            <v>3.53</v>
          </cell>
          <cell r="AC470">
            <v>42460.208333333299</v>
          </cell>
          <cell r="AD470">
            <v>42495.629016701401</v>
          </cell>
          <cell r="AE470" t="str">
            <v>Fuente Policía Nacional</v>
          </cell>
          <cell r="AF470">
            <v>42460.208333333299</v>
          </cell>
          <cell r="AG470">
            <v>42495.629016550898</v>
          </cell>
          <cell r="AH470" t="str">
            <v>Andrea Milena Tami López</v>
          </cell>
          <cell r="AI470" t="str">
            <v>Andrea.tami@mindefensa.gov.co</v>
          </cell>
          <cell r="AJ470">
            <v>30</v>
          </cell>
          <cell r="AK470">
            <v>42490.208333333299</v>
          </cell>
          <cell r="AL470">
            <v>-13</v>
          </cell>
        </row>
        <row r="471">
          <cell r="A471">
            <v>4552</v>
          </cell>
          <cell r="B471" t="str">
            <v>Todos por un Nuevo País</v>
          </cell>
          <cell r="C471" t="str">
            <v>Seguridad, justicia y democracia para la construcción de paz</v>
          </cell>
          <cell r="D471" t="str">
            <v>Proveer Seguridad y Defensa en el Territorio Nacional</v>
          </cell>
          <cell r="E471" t="str">
            <v>Defensa</v>
          </cell>
          <cell r="F471" t="str">
            <v>MINDEFENSA</v>
          </cell>
          <cell r="G471" t="str">
            <v>Operaciones policiales</v>
          </cell>
          <cell r="H471">
            <v>4552</v>
          </cell>
          <cell r="I471" t="str">
            <v>Hurto a comercio</v>
          </cell>
          <cell r="J471" t="str">
            <v>Resultado</v>
          </cell>
          <cell r="K471" t="str">
            <v>Sectorial</v>
          </cell>
          <cell r="L471" t="str">
            <v>SI</v>
          </cell>
          <cell r="M471" t="str">
            <v>NO</v>
          </cell>
          <cell r="N471" t="str">
            <v>NO</v>
          </cell>
          <cell r="O471" t="str">
            <v>SI</v>
          </cell>
          <cell r="P471" t="str">
            <v>Casos</v>
          </cell>
          <cell r="Q471" t="str">
            <v>Mensual</v>
          </cell>
          <cell r="R471" t="str">
            <v>Reducción anual</v>
          </cell>
          <cell r="S471">
            <v>21279</v>
          </cell>
          <cell r="T471">
            <v>21066</v>
          </cell>
          <cell r="U471">
            <v>17969</v>
          </cell>
          <cell r="V471">
            <v>15328</v>
          </cell>
          <cell r="W471">
            <v>13097</v>
          </cell>
          <cell r="X471">
            <v>13097</v>
          </cell>
          <cell r="Y471">
            <v>4882</v>
          </cell>
          <cell r="Z471">
            <v>52.9</v>
          </cell>
          <cell r="AA471">
            <v>4882</v>
          </cell>
          <cell r="AB471">
            <v>21.4</v>
          </cell>
          <cell r="AC471">
            <v>42460.208333333299</v>
          </cell>
          <cell r="AD471">
            <v>42495.628862500002</v>
          </cell>
          <cell r="AE471" t="str">
            <v>Fuente Policía Nacional</v>
          </cell>
          <cell r="AF471">
            <v>42460.208333333299</v>
          </cell>
          <cell r="AG471">
            <v>42495.628857025498</v>
          </cell>
          <cell r="AH471" t="str">
            <v>Andrea Milena Tami López</v>
          </cell>
          <cell r="AI471" t="str">
            <v>Andrea.tami@mindefensa.gov.co</v>
          </cell>
          <cell r="AJ471">
            <v>30</v>
          </cell>
          <cell r="AK471">
            <v>42490.208333333299</v>
          </cell>
          <cell r="AL471">
            <v>-13</v>
          </cell>
        </row>
        <row r="472">
          <cell r="A472">
            <v>4553</v>
          </cell>
          <cell r="B472" t="str">
            <v>Todos por un Nuevo País</v>
          </cell>
          <cell r="C472" t="str">
            <v>Seguridad, justicia y democracia para la construcción de paz</v>
          </cell>
          <cell r="D472" t="str">
            <v>Proveer Seguridad y Defensa en el Territorio Nacional</v>
          </cell>
          <cell r="E472" t="str">
            <v>Defensa</v>
          </cell>
          <cell r="F472" t="str">
            <v>MINDEFENSA</v>
          </cell>
          <cell r="G472" t="str">
            <v>Operaciones policiales</v>
          </cell>
          <cell r="H472">
            <v>4553</v>
          </cell>
          <cell r="I472" t="str">
            <v>Hurto a entidades financieras</v>
          </cell>
          <cell r="J472" t="str">
            <v>Resultado</v>
          </cell>
          <cell r="K472" t="str">
            <v>Sectorial</v>
          </cell>
          <cell r="L472" t="str">
            <v>SI</v>
          </cell>
          <cell r="M472" t="str">
            <v>NO</v>
          </cell>
          <cell r="N472" t="str">
            <v>NO</v>
          </cell>
          <cell r="O472" t="str">
            <v>SI</v>
          </cell>
          <cell r="P472" t="str">
            <v>Casos</v>
          </cell>
          <cell r="Q472" t="str">
            <v>Mensual</v>
          </cell>
          <cell r="R472" t="str">
            <v>Reducción anual</v>
          </cell>
          <cell r="S472">
            <v>106</v>
          </cell>
          <cell r="T472">
            <v>104</v>
          </cell>
          <cell r="U472">
            <v>91</v>
          </cell>
          <cell r="V472">
            <v>80</v>
          </cell>
          <cell r="W472">
            <v>70</v>
          </cell>
          <cell r="X472">
            <v>70</v>
          </cell>
          <cell r="Y472">
            <v>33</v>
          </cell>
          <cell r="Z472">
            <v>0</v>
          </cell>
          <cell r="AA472">
            <v>33</v>
          </cell>
          <cell r="AB472">
            <v>0</v>
          </cell>
          <cell r="AC472">
            <v>42460.208333333299</v>
          </cell>
          <cell r="AD472">
            <v>42495.624082488401</v>
          </cell>
          <cell r="AE472" t="str">
            <v>Fuente Policía Nacional</v>
          </cell>
          <cell r="AF472">
            <v>42460.208333333299</v>
          </cell>
          <cell r="AG472">
            <v>42495.624082372698</v>
          </cell>
          <cell r="AH472" t="str">
            <v>Andrea Milena Tami López</v>
          </cell>
          <cell r="AI472" t="str">
            <v>Andrea.tami@mindefensa.gov.co</v>
          </cell>
          <cell r="AJ472">
            <v>30</v>
          </cell>
          <cell r="AK472">
            <v>42490.208333333299</v>
          </cell>
          <cell r="AL472">
            <v>-13</v>
          </cell>
        </row>
        <row r="473">
          <cell r="A473">
            <v>4556</v>
          </cell>
          <cell r="B473" t="str">
            <v>Todos por un Nuevo País</v>
          </cell>
          <cell r="C473" t="str">
            <v>Seguridad, justicia y democracia para la construcción de paz</v>
          </cell>
          <cell r="D473" t="str">
            <v>Proveer Seguridad y Defensa en el Territorio Nacional</v>
          </cell>
          <cell r="E473" t="str">
            <v>Defensa</v>
          </cell>
          <cell r="F473" t="str">
            <v>MINDEFENSA</v>
          </cell>
          <cell r="G473" t="str">
            <v>Operaciones policiales</v>
          </cell>
          <cell r="H473">
            <v>4556</v>
          </cell>
          <cell r="I473" t="str">
            <v>Nuevas Metropolitanas</v>
          </cell>
          <cell r="J473" t="str">
            <v>Producto</v>
          </cell>
          <cell r="K473" t="str">
            <v>Sectorial</v>
          </cell>
          <cell r="L473" t="str">
            <v>SI</v>
          </cell>
          <cell r="M473" t="str">
            <v>NO</v>
          </cell>
          <cell r="N473" t="str">
            <v>NO</v>
          </cell>
          <cell r="O473" t="str">
            <v>SI</v>
          </cell>
          <cell r="P473" t="str">
            <v>Número</v>
          </cell>
          <cell r="Q473" t="str">
            <v>Anual</v>
          </cell>
          <cell r="R473" t="str">
            <v>Acumulado</v>
          </cell>
          <cell r="S473">
            <v>9</v>
          </cell>
          <cell r="T473">
            <v>1</v>
          </cell>
          <cell r="U473">
            <v>2</v>
          </cell>
          <cell r="V473">
            <v>2</v>
          </cell>
          <cell r="W473">
            <v>2</v>
          </cell>
          <cell r="X473">
            <v>7</v>
          </cell>
          <cell r="Y473">
            <v>0</v>
          </cell>
          <cell r="Z473">
            <v>0</v>
          </cell>
          <cell r="AA473">
            <v>0</v>
          </cell>
          <cell r="AB473">
            <v>0</v>
          </cell>
          <cell r="AC473">
            <v>0</v>
          </cell>
          <cell r="AD473">
            <v>0</v>
          </cell>
          <cell r="AE473" t="str">
            <v>Indicador sujeto a disponibilidad presupuestal y decisión de gobierno nacional. Es de anotar que en la actualidad se encaminan las actividades en el fortalecimiento de las Metropolitanas ya creadas.</v>
          </cell>
          <cell r="AF473">
            <v>42460.208333333299</v>
          </cell>
          <cell r="AG473">
            <v>42471.397385300901</v>
          </cell>
          <cell r="AH473" t="str">
            <v>Andrea Milena Tami López</v>
          </cell>
          <cell r="AI473" t="str">
            <v>Andrea.tami@mindefensa.gov.co</v>
          </cell>
          <cell r="AJ473">
            <v>0</v>
          </cell>
          <cell r="AK473">
            <v>0</v>
          </cell>
          <cell r="AL473">
            <v>0</v>
          </cell>
        </row>
        <row r="474">
          <cell r="A474">
            <v>4557</v>
          </cell>
          <cell r="B474" t="str">
            <v>Todos por un Nuevo País</v>
          </cell>
          <cell r="C474" t="str">
            <v>Seguridad, justicia y democracia para la construcción de paz</v>
          </cell>
          <cell r="D474" t="str">
            <v>Proveer Seguridad y Defensa en el Territorio Nacional</v>
          </cell>
          <cell r="E474" t="str">
            <v>Defensa</v>
          </cell>
          <cell r="F474" t="str">
            <v>MINDEFENSA</v>
          </cell>
          <cell r="G474" t="str">
            <v>Operaciones policiales</v>
          </cell>
          <cell r="H474">
            <v>4557</v>
          </cell>
          <cell r="I474" t="str">
            <v>Estaciones de policía construidas y/o adecuadas</v>
          </cell>
          <cell r="J474" t="str">
            <v>Producto</v>
          </cell>
          <cell r="K474" t="str">
            <v>Sectorial</v>
          </cell>
          <cell r="L474" t="str">
            <v>SI</v>
          </cell>
          <cell r="M474" t="str">
            <v>NO</v>
          </cell>
          <cell r="N474" t="str">
            <v>NO</v>
          </cell>
          <cell r="O474" t="str">
            <v>SI</v>
          </cell>
          <cell r="P474" t="str">
            <v>Número</v>
          </cell>
          <cell r="Q474" t="str">
            <v>Anual</v>
          </cell>
          <cell r="R474" t="str">
            <v>Acumulado</v>
          </cell>
          <cell r="S474">
            <v>61</v>
          </cell>
          <cell r="T474">
            <v>11</v>
          </cell>
          <cell r="U474">
            <v>16</v>
          </cell>
          <cell r="V474">
            <v>13</v>
          </cell>
          <cell r="W474">
            <v>12</v>
          </cell>
          <cell r="X474">
            <v>52</v>
          </cell>
          <cell r="Y474">
            <v>0</v>
          </cell>
          <cell r="Z474">
            <v>0</v>
          </cell>
          <cell r="AA474">
            <v>0</v>
          </cell>
          <cell r="AB474">
            <v>0</v>
          </cell>
          <cell r="AC474">
            <v>0</v>
          </cell>
          <cell r="AD474">
            <v>0</v>
          </cell>
          <cell r="AE474" t="str">
            <v xml:space="preserve">Con base en la programación y ejecución presupuestal, en el presente trimestre fué construida la Estación de Policía La Tola en el departamento de Nariño </v>
          </cell>
          <cell r="AF474">
            <v>42460.208333333299</v>
          </cell>
          <cell r="AG474">
            <v>42471.397127627301</v>
          </cell>
          <cell r="AH474" t="str">
            <v>Luis Eduardo Diaz Rave</v>
          </cell>
          <cell r="AI474" t="str">
            <v>luis.diaz4022@correo.policia.gov.co</v>
          </cell>
          <cell r="AJ474">
            <v>0</v>
          </cell>
          <cell r="AK474">
            <v>0</v>
          </cell>
          <cell r="AL474">
            <v>0</v>
          </cell>
        </row>
        <row r="475">
          <cell r="A475">
            <v>5337</v>
          </cell>
          <cell r="B475" t="str">
            <v>Todos por un Nuevo País</v>
          </cell>
          <cell r="C475" t="str">
            <v>Seguridad, justicia y democracia para la construcción de paz</v>
          </cell>
          <cell r="D475" t="str">
            <v>Proveer Seguridad y Defensa en el Territorio Nacional</v>
          </cell>
          <cell r="E475" t="str">
            <v>Defensa</v>
          </cell>
          <cell r="F475" t="str">
            <v>MINDEFENSA</v>
          </cell>
          <cell r="G475" t="str">
            <v>Operaciones policiales</v>
          </cell>
          <cell r="H475">
            <v>5337</v>
          </cell>
          <cell r="I475" t="str">
            <v>Celulares reportados como hurtados en las ciudades de mayor afectación</v>
          </cell>
          <cell r="J475" t="str">
            <v>Producto</v>
          </cell>
          <cell r="K475" t="str">
            <v>Sectorial</v>
          </cell>
          <cell r="L475" t="str">
            <v>NO</v>
          </cell>
          <cell r="M475" t="str">
            <v>NO</v>
          </cell>
          <cell r="N475" t="str">
            <v>SI</v>
          </cell>
          <cell r="O475" t="str">
            <v>SI</v>
          </cell>
          <cell r="P475" t="str">
            <v>Celulares</v>
          </cell>
          <cell r="Q475" t="str">
            <v>Mensual</v>
          </cell>
          <cell r="R475" t="str">
            <v>Reducción anual</v>
          </cell>
          <cell r="S475">
            <v>724931</v>
          </cell>
          <cell r="T475">
            <v>634315</v>
          </cell>
          <cell r="U475">
            <v>543698</v>
          </cell>
          <cell r="V475">
            <v>453082</v>
          </cell>
          <cell r="W475">
            <v>362466</v>
          </cell>
          <cell r="X475">
            <v>362466</v>
          </cell>
          <cell r="Y475">
            <v>156785</v>
          </cell>
          <cell r="Z475">
            <v>53.96</v>
          </cell>
          <cell r="AA475">
            <v>156785</v>
          </cell>
          <cell r="AB475">
            <v>26.98</v>
          </cell>
          <cell r="AC475">
            <v>42460.208333333299</v>
          </cell>
          <cell r="AD475">
            <v>42473.743394641198</v>
          </cell>
          <cell r="AE475" t="str">
            <v xml:space="preserve">Base de datos centralizada a partir de la creación de ésta en el art. 105 de la Ley 1453 de 2011. </v>
          </cell>
          <cell r="AF475">
            <v>42460.208333333299</v>
          </cell>
          <cell r="AG475">
            <v>42473.743394479199</v>
          </cell>
          <cell r="AH475" t="str">
            <v>Sinergia Defensa</v>
          </cell>
          <cell r="AI475" t="str">
            <v>jthowinson@dnp.gov.co</v>
          </cell>
          <cell r="AJ475">
            <v>0</v>
          </cell>
          <cell r="AK475">
            <v>42490.208333333299</v>
          </cell>
          <cell r="AL475">
            <v>17</v>
          </cell>
        </row>
        <row r="476">
          <cell r="A476">
            <v>4561</v>
          </cell>
          <cell r="B476" t="str">
            <v>Todos por un Nuevo País</v>
          </cell>
          <cell r="C476" t="str">
            <v>Seguridad, justicia y democracia para la construcción de paz</v>
          </cell>
          <cell r="D476" t="str">
            <v>Proveer Seguridad y Defensa en el Territorio Nacional</v>
          </cell>
          <cell r="E476" t="str">
            <v>Defensa</v>
          </cell>
          <cell r="F476" t="str">
            <v>MINDEFENSA</v>
          </cell>
          <cell r="G476" t="str">
            <v>Fortalecimiento de los sistemas de Mando y Control y Tecnología del Sector Defensa</v>
          </cell>
          <cell r="H476">
            <v>4561</v>
          </cell>
          <cell r="I476" t="str">
            <v>Incidentes cibernéticos atendidos</v>
          </cell>
          <cell r="J476" t="str">
            <v>Gestión</v>
          </cell>
          <cell r="K476" t="str">
            <v>Sectorial</v>
          </cell>
          <cell r="L476" t="str">
            <v>SI</v>
          </cell>
          <cell r="M476" t="str">
            <v>NO</v>
          </cell>
          <cell r="N476" t="str">
            <v>NO</v>
          </cell>
          <cell r="O476" t="str">
            <v>SI</v>
          </cell>
          <cell r="P476" t="str">
            <v>Número</v>
          </cell>
          <cell r="Q476" t="str">
            <v>Trimestral</v>
          </cell>
          <cell r="R476" t="str">
            <v>Capacidad</v>
          </cell>
          <cell r="S476">
            <v>2941</v>
          </cell>
          <cell r="T476">
            <v>4117</v>
          </cell>
          <cell r="U476">
            <v>5764</v>
          </cell>
          <cell r="V476">
            <v>8070</v>
          </cell>
          <cell r="W476">
            <v>11298</v>
          </cell>
          <cell r="X476">
            <v>32191</v>
          </cell>
          <cell r="Y476">
            <v>1901</v>
          </cell>
          <cell r="Z476">
            <v>0</v>
          </cell>
          <cell r="AA476">
            <v>1901</v>
          </cell>
          <cell r="AB476">
            <v>0</v>
          </cell>
          <cell r="AC476">
            <v>42460.208333333299</v>
          </cell>
          <cell r="AD476">
            <v>42471.400048645803</v>
          </cell>
          <cell r="AE476" t="str">
            <v xml:space="preserve">De acuerdo con las actividades reportadas por el Centro Cibernético Policial se atendieron los siguientes incidentes: ENERO: 860 FEBRERO: 357 MARZO: 684 </v>
          </cell>
          <cell r="AF476">
            <v>42460.208333333299</v>
          </cell>
          <cell r="AG476">
            <v>42471.400048495401</v>
          </cell>
          <cell r="AH476" t="str">
            <v>Andrea Milena Tami López</v>
          </cell>
          <cell r="AI476" t="str">
            <v>Andrea.tami@mindefensa.gov.co</v>
          </cell>
          <cell r="AJ476">
            <v>0</v>
          </cell>
          <cell r="AK476">
            <v>42551.208333333299</v>
          </cell>
          <cell r="AL476">
            <v>-43</v>
          </cell>
        </row>
        <row r="477">
          <cell r="A477">
            <v>4563</v>
          </cell>
          <cell r="B477" t="str">
            <v>Todos por un Nuevo País</v>
          </cell>
          <cell r="C477" t="str">
            <v>Seguridad, justicia y democracia para la construcción de paz</v>
          </cell>
          <cell r="D477" t="str">
            <v>Proveer Seguridad y Defensa en el Territorio Nacional</v>
          </cell>
          <cell r="E477" t="str">
            <v>Defensa</v>
          </cell>
          <cell r="F477" t="str">
            <v>MINDEFENSA</v>
          </cell>
          <cell r="G477" t="str">
            <v>Maquinaria amarilla destruida</v>
          </cell>
          <cell r="H477">
            <v>4563</v>
          </cell>
          <cell r="I477" t="str">
            <v>Maquinaria amarilla destruida</v>
          </cell>
          <cell r="J477" t="str">
            <v>Resultado</v>
          </cell>
          <cell r="K477" t="str">
            <v>Sectorial</v>
          </cell>
          <cell r="L477" t="str">
            <v>SI</v>
          </cell>
          <cell r="M477" t="str">
            <v>NO</v>
          </cell>
          <cell r="N477" t="str">
            <v>NO</v>
          </cell>
          <cell r="O477" t="str">
            <v>SI</v>
          </cell>
          <cell r="P477" t="str">
            <v>Número</v>
          </cell>
          <cell r="Q477" t="str">
            <v>Trimestral</v>
          </cell>
          <cell r="R477" t="str">
            <v>Acumulado</v>
          </cell>
          <cell r="S477">
            <v>0</v>
          </cell>
          <cell r="T477">
            <v>113</v>
          </cell>
          <cell r="U477">
            <v>117</v>
          </cell>
          <cell r="V477">
            <v>119</v>
          </cell>
          <cell r="W477">
            <v>120</v>
          </cell>
          <cell r="X477">
            <v>469</v>
          </cell>
          <cell r="Y477">
            <v>19</v>
          </cell>
          <cell r="Z477">
            <v>16.239999999999998</v>
          </cell>
          <cell r="AA477">
            <v>163</v>
          </cell>
          <cell r="AB477">
            <v>34.76</v>
          </cell>
          <cell r="AC477">
            <v>42460.208333333299</v>
          </cell>
          <cell r="AD477">
            <v>42471.399882326397</v>
          </cell>
          <cell r="AE477" t="str">
            <v>De acuerdo con lo reportado por la Dirección de Carabineros y Seguridad Rural se realizó la destrucción de maquinaria pesada así: Enero: 5 Febrero: 5 Marzo: 9</v>
          </cell>
          <cell r="AF477">
            <v>42460.208333333299</v>
          </cell>
          <cell r="AG477">
            <v>42471.399882210702</v>
          </cell>
          <cell r="AH477" t="str">
            <v>Andrea Milena Tami López</v>
          </cell>
          <cell r="AI477" t="str">
            <v>Andrea.tami@mindefensa.gov.co</v>
          </cell>
          <cell r="AJ477">
            <v>0</v>
          </cell>
          <cell r="AK477">
            <v>42551.208333333299</v>
          </cell>
          <cell r="AL477">
            <v>-43</v>
          </cell>
        </row>
        <row r="478">
          <cell r="A478">
            <v>4564</v>
          </cell>
          <cell r="B478" t="str">
            <v>Todos por un Nuevo País</v>
          </cell>
          <cell r="C478" t="str">
            <v>Seguridad, justicia y democracia para la construcción de paz</v>
          </cell>
          <cell r="D478" t="str">
            <v>Proveer Seguridad y Defensa en el Territorio Nacional</v>
          </cell>
          <cell r="E478" t="str">
            <v>Defensa</v>
          </cell>
          <cell r="F478" t="str">
            <v>MINDEFENSA</v>
          </cell>
          <cell r="G478" t="str">
            <v>Bienestar para la Fuerza Pública</v>
          </cell>
          <cell r="H478">
            <v>4564</v>
          </cell>
          <cell r="I478" t="str">
            <v>Soluciones de vivienda para el cuatrienio CAJA HONOR</v>
          </cell>
          <cell r="J478" t="str">
            <v>Producto</v>
          </cell>
          <cell r="K478" t="str">
            <v>Sectorial</v>
          </cell>
          <cell r="L478" t="str">
            <v>SI</v>
          </cell>
          <cell r="M478" t="str">
            <v>NO</v>
          </cell>
          <cell r="N478" t="str">
            <v>NO</v>
          </cell>
          <cell r="O478" t="str">
            <v>SI</v>
          </cell>
          <cell r="P478" t="str">
            <v>Viviendas</v>
          </cell>
          <cell r="Q478" t="str">
            <v>Trimestral</v>
          </cell>
          <cell r="R478" t="str">
            <v>Acumulado</v>
          </cell>
          <cell r="S478">
            <v>48495</v>
          </cell>
          <cell r="T478">
            <v>12650</v>
          </cell>
          <cell r="U478">
            <v>15100</v>
          </cell>
          <cell r="V478">
            <v>18370</v>
          </cell>
          <cell r="W478">
            <v>17100</v>
          </cell>
          <cell r="X478">
            <v>63220</v>
          </cell>
          <cell r="Y478">
            <v>3190</v>
          </cell>
          <cell r="Z478">
            <v>21.13</v>
          </cell>
          <cell r="AA478">
            <v>18099</v>
          </cell>
          <cell r="AB478">
            <v>28.63</v>
          </cell>
          <cell r="AC478">
            <v>42460.208333333299</v>
          </cell>
          <cell r="AD478">
            <v>42468.638668402797</v>
          </cell>
          <cell r="AE478" t="str">
            <v>Caja Honor, formuló su MEGA para el periodo 2015-2018, orientada a promover y desarrollar efectivamente los modelos de atención, para que al 2018 se entreguen más de 60.000 soluciones de vivienda a sus afiliados. Para el año 2016, se tiene previsto entreg</v>
          </cell>
          <cell r="AF478">
            <v>42490.208333333299</v>
          </cell>
          <cell r="AG478">
            <v>42494.7070481134</v>
          </cell>
          <cell r="AH478" t="str">
            <v>Shirly Mary Ceballos Villa</v>
          </cell>
          <cell r="AI478" t="str">
            <v>shirly.ceballos@mindefensa.gov.co</v>
          </cell>
          <cell r="AJ478">
            <v>0</v>
          </cell>
          <cell r="AK478">
            <v>42551.208333333299</v>
          </cell>
          <cell r="AL478">
            <v>-43</v>
          </cell>
        </row>
        <row r="479">
          <cell r="A479">
            <v>4565</v>
          </cell>
          <cell r="B479" t="str">
            <v>Todos por un Nuevo País</v>
          </cell>
          <cell r="C479" t="str">
            <v>Seguridad, justicia y democracia para la construcción de paz</v>
          </cell>
          <cell r="D479" t="str">
            <v>Proveer Seguridad y Defensa en el Territorio Nacional</v>
          </cell>
          <cell r="E479" t="str">
            <v>Defensa</v>
          </cell>
          <cell r="F479" t="str">
            <v>MINDEFENSA</v>
          </cell>
          <cell r="G479" t="str">
            <v>Bienestar para la Fuerza Pública</v>
          </cell>
          <cell r="H479">
            <v>4565</v>
          </cell>
          <cell r="I479" t="str">
            <v>Usuarios atendidos en el Centro de rehabilitación Integral</v>
          </cell>
          <cell r="J479" t="str">
            <v>Producto</v>
          </cell>
          <cell r="K479" t="str">
            <v>Sectorial</v>
          </cell>
          <cell r="L479" t="str">
            <v>SI</v>
          </cell>
          <cell r="M479" t="str">
            <v>NO</v>
          </cell>
          <cell r="N479" t="str">
            <v>NO</v>
          </cell>
          <cell r="O479" t="str">
            <v>SI</v>
          </cell>
          <cell r="P479" t="str">
            <v>Usuarios</v>
          </cell>
          <cell r="Q479" t="str">
            <v>Semestral</v>
          </cell>
          <cell r="R479" t="str">
            <v>Acumulado</v>
          </cell>
          <cell r="S479">
            <v>0</v>
          </cell>
          <cell r="T479">
            <v>400</v>
          </cell>
          <cell r="U479">
            <v>1000</v>
          </cell>
          <cell r="V479">
            <v>1000</v>
          </cell>
          <cell r="W479">
            <v>1000</v>
          </cell>
          <cell r="X479">
            <v>3400</v>
          </cell>
          <cell r="Y479">
            <v>0</v>
          </cell>
          <cell r="Z479">
            <v>0</v>
          </cell>
          <cell r="AA479">
            <v>0</v>
          </cell>
          <cell r="AB479">
            <v>0</v>
          </cell>
          <cell r="AC479">
            <v>0</v>
          </cell>
          <cell r="AD479">
            <v>0</v>
          </cell>
          <cell r="AE479" t="str">
            <v>El Centro de Rehabilitación Integral se proyecta como el espacio físico donde adelantará la fase de rehabilitación inclusiva para hombres y mujeres de la Fuerza Pública que en cumplimiento de la misión adquirieron una discapacidad, de conformidad a la Ley</v>
          </cell>
          <cell r="AF479">
            <v>42490.208333333299</v>
          </cell>
          <cell r="AG479">
            <v>42494.7065198727</v>
          </cell>
          <cell r="AH479" t="str">
            <v>Shirly Mary Ceballos Villa</v>
          </cell>
          <cell r="AI479" t="str">
            <v>shirly.ceballos@mindefensa.gov.co</v>
          </cell>
          <cell r="AJ479">
            <v>0</v>
          </cell>
          <cell r="AK479">
            <v>0</v>
          </cell>
          <cell r="AL479">
            <v>0</v>
          </cell>
        </row>
        <row r="480">
          <cell r="A480">
            <v>4567</v>
          </cell>
          <cell r="B480" t="str">
            <v>Todos por un Nuevo País</v>
          </cell>
          <cell r="C480" t="str">
            <v>Seguridad, justicia y democracia para la construcción de paz</v>
          </cell>
          <cell r="D480" t="str">
            <v>Proveer Seguridad y Defensa en el Territorio Nacional</v>
          </cell>
          <cell r="E480" t="str">
            <v>Defensa</v>
          </cell>
          <cell r="F480" t="str">
            <v>MINDEFENSA</v>
          </cell>
          <cell r="G480" t="str">
            <v>Bienestar para la Fuerza Pública</v>
          </cell>
          <cell r="H480">
            <v>4567</v>
          </cell>
          <cell r="I480" t="str">
            <v>Personal uniformado de la Fuerza Pública graduado en programas de formación avanzada.</v>
          </cell>
          <cell r="J480" t="str">
            <v>Producto</v>
          </cell>
          <cell r="K480" t="str">
            <v>Sectorial</v>
          </cell>
          <cell r="L480" t="str">
            <v>SI</v>
          </cell>
          <cell r="M480" t="str">
            <v>NO</v>
          </cell>
          <cell r="N480" t="str">
            <v>NO</v>
          </cell>
          <cell r="O480" t="str">
            <v>SI</v>
          </cell>
          <cell r="P480" t="str">
            <v>Graduados</v>
          </cell>
          <cell r="Q480" t="str">
            <v>Semestral</v>
          </cell>
          <cell r="R480" t="str">
            <v>Acumulado</v>
          </cell>
          <cell r="S480">
            <v>0</v>
          </cell>
          <cell r="T480">
            <v>700</v>
          </cell>
          <cell r="U480">
            <v>770</v>
          </cell>
          <cell r="V480">
            <v>847</v>
          </cell>
          <cell r="W480">
            <v>931.7</v>
          </cell>
          <cell r="X480">
            <v>3248.7</v>
          </cell>
          <cell r="Y480">
            <v>0</v>
          </cell>
          <cell r="Z480">
            <v>0</v>
          </cell>
          <cell r="AA480">
            <v>0</v>
          </cell>
          <cell r="AB480">
            <v>0</v>
          </cell>
          <cell r="AC480">
            <v>0</v>
          </cell>
          <cell r="AD480">
            <v>0</v>
          </cell>
          <cell r="AE480" t="str">
            <v>Se realizaron acercamientos con el personal que reporta la información cuantitativa para alimentar el indicador, esto con el ánimo de escuchar cómo se ha venido desarrollando el programa en las Fuerzas y realizar las coordinaciones para garantizar la vera</v>
          </cell>
          <cell r="AF480">
            <v>42490.208333333299</v>
          </cell>
          <cell r="AG480">
            <v>42492.695548344898</v>
          </cell>
          <cell r="AH480" t="str">
            <v>Andrea Milena Tami López</v>
          </cell>
          <cell r="AI480" t="str">
            <v>Andrea.tami@mindefensa.gov.co</v>
          </cell>
          <cell r="AJ480">
            <v>0</v>
          </cell>
          <cell r="AK480">
            <v>0</v>
          </cell>
          <cell r="AL480">
            <v>0</v>
          </cell>
        </row>
        <row r="481">
          <cell r="A481">
            <v>4568</v>
          </cell>
          <cell r="B481" t="str">
            <v>Todos por un Nuevo País</v>
          </cell>
          <cell r="C481" t="str">
            <v>Seguridad, justicia y democracia para la construcción de paz</v>
          </cell>
          <cell r="D481" t="str">
            <v>Proveer Seguridad y Defensa en el Territorio Nacional</v>
          </cell>
          <cell r="E481" t="str">
            <v>Defensa</v>
          </cell>
          <cell r="F481" t="str">
            <v>MINDEFENSA</v>
          </cell>
          <cell r="G481" t="str">
            <v>Bienestar para la Fuerza Pública</v>
          </cell>
          <cell r="H481">
            <v>4568</v>
          </cell>
          <cell r="I481" t="str">
            <v>Personal graduado de las escuelas de formación en inglés (niveles A2 y B1)</v>
          </cell>
          <cell r="J481" t="str">
            <v>Producto</v>
          </cell>
          <cell r="K481" t="str">
            <v>Sectorial</v>
          </cell>
          <cell r="L481" t="str">
            <v>SI</v>
          </cell>
          <cell r="M481" t="str">
            <v>NO</v>
          </cell>
          <cell r="N481" t="str">
            <v>NO</v>
          </cell>
          <cell r="O481" t="str">
            <v>SI</v>
          </cell>
          <cell r="P481" t="str">
            <v>Graduados</v>
          </cell>
          <cell r="Q481" t="str">
            <v>Semestral</v>
          </cell>
          <cell r="R481" t="str">
            <v>Acumulado</v>
          </cell>
          <cell r="S481">
            <v>0</v>
          </cell>
          <cell r="T481">
            <v>600</v>
          </cell>
          <cell r="U481">
            <v>660</v>
          </cell>
          <cell r="V481">
            <v>726</v>
          </cell>
          <cell r="W481">
            <v>798.6</v>
          </cell>
          <cell r="X481">
            <v>2785</v>
          </cell>
          <cell r="Y481">
            <v>0</v>
          </cell>
          <cell r="Z481">
            <v>0</v>
          </cell>
          <cell r="AA481">
            <v>0</v>
          </cell>
          <cell r="AB481">
            <v>0</v>
          </cell>
          <cell r="AC481">
            <v>0</v>
          </cell>
          <cell r="AD481">
            <v>0</v>
          </cell>
          <cell r="AE481" t="str">
            <v>Se realizaron acercamientos con el personal que reporta la información cuantitativa para alimentar el indicador, esto con el ánimo de escuchar cómo se ha venido desarrollando el programa en las Fuerzas y realizar las coordinaciones para garantizar la vera</v>
          </cell>
          <cell r="AF481">
            <v>42490.208333333299</v>
          </cell>
          <cell r="AG481">
            <v>42492.6953482639</v>
          </cell>
          <cell r="AH481" t="str">
            <v>Andrea Milena Tami López</v>
          </cell>
          <cell r="AI481" t="str">
            <v>Andrea.tami@mindefensa.gov.co</v>
          </cell>
          <cell r="AJ481">
            <v>0</v>
          </cell>
          <cell r="AK481">
            <v>0</v>
          </cell>
          <cell r="AL481">
            <v>0</v>
          </cell>
        </row>
        <row r="482">
          <cell r="A482">
            <v>4566</v>
          </cell>
          <cell r="B482" t="str">
            <v>Todos por un Nuevo País</v>
          </cell>
          <cell r="C482" t="str">
            <v>Seguridad, justicia y democracia para la construcción de paz</v>
          </cell>
          <cell r="D482" t="str">
            <v>Proveer Seguridad y Defensa en el Territorio Nacional</v>
          </cell>
          <cell r="E482" t="str">
            <v>Defensa</v>
          </cell>
          <cell r="F482" t="str">
            <v>MINDEFENSA</v>
          </cell>
          <cell r="G482" t="str">
            <v>Seguridad jurídica</v>
          </cell>
          <cell r="H482">
            <v>4566</v>
          </cell>
          <cell r="I482" t="str">
            <v>Beneficiarios atendidos por FONDETEC</v>
          </cell>
          <cell r="J482" t="str">
            <v>Producto</v>
          </cell>
          <cell r="K482" t="str">
            <v>Sectorial</v>
          </cell>
          <cell r="L482" t="str">
            <v>SI</v>
          </cell>
          <cell r="M482" t="str">
            <v>NO</v>
          </cell>
          <cell r="N482" t="str">
            <v>NO</v>
          </cell>
          <cell r="O482" t="str">
            <v>SI</v>
          </cell>
          <cell r="P482" t="str">
            <v>Beneficiarios</v>
          </cell>
          <cell r="Q482" t="str">
            <v>Semestral</v>
          </cell>
          <cell r="R482" t="str">
            <v>Capacidad</v>
          </cell>
          <cell r="S482">
            <v>0</v>
          </cell>
          <cell r="T482">
            <v>500</v>
          </cell>
          <cell r="U482">
            <v>850</v>
          </cell>
          <cell r="V482">
            <v>1200</v>
          </cell>
          <cell r="W482">
            <v>1500</v>
          </cell>
          <cell r="X482">
            <v>1500</v>
          </cell>
          <cell r="Y482">
            <v>0</v>
          </cell>
          <cell r="Z482">
            <v>0</v>
          </cell>
          <cell r="AA482">
            <v>0</v>
          </cell>
          <cell r="AB482">
            <v>0</v>
          </cell>
          <cell r="AC482">
            <v>0</v>
          </cell>
          <cell r="AD482">
            <v>0</v>
          </cell>
          <cell r="AE482" t="str">
            <v xml:space="preserve">El número de beneficiarios con solicitud de Defensa Técnica Activa que cumplen con los requisitos definidos por la Ley 1698 del 26 de diciembre de 2013 en el Fondo de Defensa Técnica y Especializada de los Miembros de la Fuerza Pública - FONDETEC durante </v>
          </cell>
          <cell r="AF482">
            <v>42490.208333333299</v>
          </cell>
          <cell r="AG482">
            <v>42500.623187384299</v>
          </cell>
          <cell r="AH482" t="str">
            <v>Andrea Milena Tami López</v>
          </cell>
          <cell r="AI482" t="str">
            <v>Andrea.tami@mindefensa.gov.co</v>
          </cell>
          <cell r="AJ482">
            <v>30</v>
          </cell>
          <cell r="AK482">
            <v>0</v>
          </cell>
          <cell r="AL482">
            <v>0</v>
          </cell>
        </row>
        <row r="483">
          <cell r="A483">
            <v>4409</v>
          </cell>
          <cell r="B483" t="str">
            <v>Todos por un Nuevo País</v>
          </cell>
          <cell r="C483" t="str">
            <v>Seguridad, justicia y democracia para la construcción de paz</v>
          </cell>
          <cell r="D483" t="str">
            <v>Proveer Seguridad y Defensa en el Territorio Nacional</v>
          </cell>
          <cell r="E483" t="str">
            <v>Hacienda</v>
          </cell>
          <cell r="F483" t="str">
            <v>DIAN</v>
          </cell>
          <cell r="G483" t="str">
            <v>Inspección, Control y Vigilancia Sector Hacienda</v>
          </cell>
          <cell r="H483">
            <v>4409</v>
          </cell>
          <cell r="I483" t="str">
            <v>Puertos que cuentan con equipos de inspección no intrusiva</v>
          </cell>
          <cell r="J483" t="str">
            <v>Producto</v>
          </cell>
          <cell r="K483" t="str">
            <v>Sectorial</v>
          </cell>
          <cell r="L483" t="str">
            <v>SI</v>
          </cell>
          <cell r="M483" t="str">
            <v>NO</v>
          </cell>
          <cell r="N483" t="str">
            <v>NO</v>
          </cell>
          <cell r="O483" t="str">
            <v>SI</v>
          </cell>
          <cell r="P483" t="str">
            <v>Equipos</v>
          </cell>
          <cell r="Q483" t="str">
            <v>Bimestral</v>
          </cell>
          <cell r="R483" t="str">
            <v>Flujo</v>
          </cell>
          <cell r="S483">
            <v>0</v>
          </cell>
          <cell r="T483">
            <v>0</v>
          </cell>
          <cell r="U483">
            <v>9</v>
          </cell>
          <cell r="V483">
            <v>11</v>
          </cell>
          <cell r="W483">
            <v>11</v>
          </cell>
          <cell r="X483">
            <v>11</v>
          </cell>
          <cell r="Y483">
            <v>0</v>
          </cell>
          <cell r="Z483">
            <v>0</v>
          </cell>
          <cell r="AA483">
            <v>0</v>
          </cell>
          <cell r="AB483">
            <v>0</v>
          </cell>
          <cell r="AC483">
            <v>0</v>
          </cell>
          <cell r="AD483">
            <v>0</v>
          </cell>
          <cell r="AE483">
            <v>0</v>
          </cell>
          <cell r="AF483">
            <v>0</v>
          </cell>
          <cell r="AG483">
            <v>0</v>
          </cell>
          <cell r="AH483" t="str">
            <v>Claudia María Gaviria Vásquez</v>
          </cell>
          <cell r="AI483" t="str">
            <v>cgaviriav@dian.gov.co</v>
          </cell>
          <cell r="AJ483">
            <v>10</v>
          </cell>
          <cell r="AK483">
            <v>0</v>
          </cell>
          <cell r="AL483">
            <v>0</v>
          </cell>
        </row>
        <row r="484">
          <cell r="A484">
            <v>4410</v>
          </cell>
          <cell r="B484" t="str">
            <v>Todos por un Nuevo País</v>
          </cell>
          <cell r="C484" t="str">
            <v>Seguridad, justicia y democracia para la construcción de paz</v>
          </cell>
          <cell r="D484" t="str">
            <v>Proveer Seguridad y Defensa en el Territorio Nacional</v>
          </cell>
          <cell r="E484" t="str">
            <v>Hacienda</v>
          </cell>
          <cell r="F484" t="str">
            <v>UIAF</v>
          </cell>
          <cell r="G484" t="str">
            <v>Inspección, Control y Vigilancia Sector Hacienda</v>
          </cell>
          <cell r="H484">
            <v>4410</v>
          </cell>
          <cell r="I484" t="str">
            <v>Redes criminales detectadas</v>
          </cell>
          <cell r="J484" t="str">
            <v>Resultado</v>
          </cell>
          <cell r="K484" t="str">
            <v>Sectorial</v>
          </cell>
          <cell r="L484" t="str">
            <v>SI</v>
          </cell>
          <cell r="M484" t="str">
            <v>NO</v>
          </cell>
          <cell r="N484" t="str">
            <v>NO</v>
          </cell>
          <cell r="O484" t="str">
            <v>SI</v>
          </cell>
          <cell r="P484" t="str">
            <v>Redes</v>
          </cell>
          <cell r="Q484" t="str">
            <v>Anual</v>
          </cell>
          <cell r="R484" t="str">
            <v>Acumulado</v>
          </cell>
          <cell r="S484">
            <v>50</v>
          </cell>
          <cell r="T484">
            <v>50</v>
          </cell>
          <cell r="U484">
            <v>50</v>
          </cell>
          <cell r="V484">
            <v>50</v>
          </cell>
          <cell r="W484">
            <v>50</v>
          </cell>
          <cell r="X484">
            <v>200</v>
          </cell>
          <cell r="Y484">
            <v>0</v>
          </cell>
          <cell r="Z484">
            <v>0</v>
          </cell>
          <cell r="AA484">
            <v>0</v>
          </cell>
          <cell r="AB484">
            <v>0</v>
          </cell>
          <cell r="AC484">
            <v>0</v>
          </cell>
          <cell r="AD484">
            <v>0</v>
          </cell>
          <cell r="AE484" t="str">
            <v>Durante el mes de enero, la UIAF continúo con el proceso de análisis de información para la detección de redes criminales.</v>
          </cell>
          <cell r="AF484">
            <v>42400.208333333299</v>
          </cell>
          <cell r="AG484">
            <v>42409.430606944399</v>
          </cell>
          <cell r="AH484" t="str">
            <v>Edsson Edmundo Arturo Aristizabal</v>
          </cell>
          <cell r="AI484" t="str">
            <v>earturo@uiaf.gov.co</v>
          </cell>
          <cell r="AJ484">
            <v>15</v>
          </cell>
          <cell r="AK484">
            <v>0</v>
          </cell>
          <cell r="AL484">
            <v>0</v>
          </cell>
        </row>
        <row r="485">
          <cell r="A485">
            <v>4411</v>
          </cell>
          <cell r="B485" t="str">
            <v>Todos por un Nuevo País</v>
          </cell>
          <cell r="C485" t="str">
            <v>Seguridad, justicia y democracia para la construcción de paz</v>
          </cell>
          <cell r="D485" t="str">
            <v>Proveer Seguridad y Defensa en el Territorio Nacional</v>
          </cell>
          <cell r="E485" t="str">
            <v>Hacienda</v>
          </cell>
          <cell r="F485" t="str">
            <v>UIAF</v>
          </cell>
          <cell r="G485" t="str">
            <v>Inspección, Control y Vigilancia Sector Hacienda</v>
          </cell>
          <cell r="H485">
            <v>4411</v>
          </cell>
          <cell r="I485" t="str">
            <v>Sistema de Información ALA y CFT en funcionamiento</v>
          </cell>
          <cell r="J485" t="str">
            <v>Producto</v>
          </cell>
          <cell r="K485" t="str">
            <v>Sectorial</v>
          </cell>
          <cell r="L485" t="str">
            <v>SI</v>
          </cell>
          <cell r="M485" t="str">
            <v>NO</v>
          </cell>
          <cell r="N485" t="str">
            <v>NO</v>
          </cell>
          <cell r="O485" t="str">
            <v>SI</v>
          </cell>
          <cell r="P485" t="str">
            <v>Pendiente</v>
          </cell>
          <cell r="Q485" t="str">
            <v>Anual</v>
          </cell>
          <cell r="R485" t="str">
            <v>Capacidad</v>
          </cell>
          <cell r="S485">
            <v>70</v>
          </cell>
          <cell r="T485">
            <v>75</v>
          </cell>
          <cell r="U485">
            <v>80</v>
          </cell>
          <cell r="V485">
            <v>90</v>
          </cell>
          <cell r="W485">
            <v>100</v>
          </cell>
          <cell r="X485">
            <v>100</v>
          </cell>
          <cell r="Y485">
            <v>0</v>
          </cell>
          <cell r="Z485">
            <v>0</v>
          </cell>
          <cell r="AA485">
            <v>0</v>
          </cell>
          <cell r="AB485">
            <v>0</v>
          </cell>
          <cell r="AC485">
            <v>0</v>
          </cell>
          <cell r="AD485">
            <v>0</v>
          </cell>
          <cell r="AE485" t="str">
            <v>Se esta reevaluando la meta para 2016, la cual esta directamente relacionada al proyecto de inversión, del cual fue aprobado únicamente el 40% de lo requerido para la vigencia 2016, y lo cual dificulta el cumplimiento de la meta.</v>
          </cell>
          <cell r="AF485">
            <v>42400.208333333299</v>
          </cell>
          <cell r="AG485">
            <v>42405.620800925899</v>
          </cell>
          <cell r="AH485" t="str">
            <v>Edsson Edmundo Arturo Aristizabal</v>
          </cell>
          <cell r="AI485" t="str">
            <v>earturo@uiaf.gov.co</v>
          </cell>
          <cell r="AJ485">
            <v>15</v>
          </cell>
          <cell r="AK485">
            <v>0</v>
          </cell>
          <cell r="AL485">
            <v>0</v>
          </cell>
        </row>
        <row r="486">
          <cell r="A486">
            <v>4412</v>
          </cell>
          <cell r="B486" t="str">
            <v>Todos por un Nuevo País</v>
          </cell>
          <cell r="C486" t="str">
            <v>Seguridad, justicia y democracia para la construcción de paz</v>
          </cell>
          <cell r="D486" t="str">
            <v>Proveer Seguridad y Defensa en el Territorio Nacional</v>
          </cell>
          <cell r="E486" t="str">
            <v>Hacienda</v>
          </cell>
          <cell r="F486" t="str">
            <v>UIAF</v>
          </cell>
          <cell r="G486" t="str">
            <v>Inspección, Control y Vigilancia Sector Hacienda</v>
          </cell>
          <cell r="H486">
            <v>4412</v>
          </cell>
          <cell r="I486" t="str">
            <v>Entidades que suministran información al sistema ALA y CFT</v>
          </cell>
          <cell r="J486" t="str">
            <v>Producto</v>
          </cell>
          <cell r="K486" t="str">
            <v>Sectorial</v>
          </cell>
          <cell r="L486" t="str">
            <v>SI</v>
          </cell>
          <cell r="M486" t="str">
            <v>NO</v>
          </cell>
          <cell r="N486" t="str">
            <v>NO</v>
          </cell>
          <cell r="O486" t="str">
            <v>SI</v>
          </cell>
          <cell r="P486" t="str">
            <v>Porcentaje</v>
          </cell>
          <cell r="Q486" t="str">
            <v>Anual</v>
          </cell>
          <cell r="R486" t="str">
            <v>Capacidad</v>
          </cell>
          <cell r="S486">
            <v>21243</v>
          </cell>
          <cell r="T486">
            <v>21432</v>
          </cell>
          <cell r="U486">
            <v>21621</v>
          </cell>
          <cell r="V486">
            <v>21810</v>
          </cell>
          <cell r="W486">
            <v>22000</v>
          </cell>
          <cell r="X486">
            <v>22000</v>
          </cell>
          <cell r="Y486">
            <v>0</v>
          </cell>
          <cell r="Z486">
            <v>0</v>
          </cell>
          <cell r="AA486">
            <v>0</v>
          </cell>
          <cell r="AB486">
            <v>0</v>
          </cell>
          <cell r="AC486">
            <v>0</v>
          </cell>
          <cell r="AD486">
            <v>0</v>
          </cell>
          <cell r="AE486" t="str">
            <v>En el mes de enero se definieron los planes de acción, en los cuales se vincula la necesidad de incrementar la base de reportantes que permitan alcanzar la meta para la vigencia 2016.</v>
          </cell>
          <cell r="AF486">
            <v>42400.208333333299</v>
          </cell>
          <cell r="AG486">
            <v>42405.619542939799</v>
          </cell>
          <cell r="AH486" t="str">
            <v>Edsson Edmundo Arturo Aristizabal</v>
          </cell>
          <cell r="AI486" t="str">
            <v>earturo@uiaf.gov.co</v>
          </cell>
          <cell r="AJ486">
            <v>15</v>
          </cell>
          <cell r="AK486">
            <v>0</v>
          </cell>
          <cell r="AL486">
            <v>0</v>
          </cell>
        </row>
        <row r="487">
          <cell r="A487">
            <v>4413</v>
          </cell>
          <cell r="B487" t="str">
            <v>Todos por un Nuevo País</v>
          </cell>
          <cell r="C487" t="str">
            <v>Seguridad, justicia y democracia para la construcción de paz</v>
          </cell>
          <cell r="D487" t="str">
            <v>Proveer Seguridad y Defensa en el Territorio Nacional</v>
          </cell>
          <cell r="E487" t="str">
            <v>Hacienda</v>
          </cell>
          <cell r="F487" t="str">
            <v>UIAF</v>
          </cell>
          <cell r="G487" t="str">
            <v>Inspección, Control y Vigilancia Sector Hacienda</v>
          </cell>
          <cell r="H487">
            <v>4413</v>
          </cell>
          <cell r="I487" t="str">
            <v>Informes regionales de riesgo de lavado de activos</v>
          </cell>
          <cell r="J487" t="str">
            <v>Producto</v>
          </cell>
          <cell r="K487" t="str">
            <v>Sectorial</v>
          </cell>
          <cell r="L487" t="str">
            <v>SI</v>
          </cell>
          <cell r="M487" t="str">
            <v>NO</v>
          </cell>
          <cell r="N487" t="str">
            <v>NO</v>
          </cell>
          <cell r="O487" t="str">
            <v>SI</v>
          </cell>
          <cell r="P487" t="str">
            <v>Informes</v>
          </cell>
          <cell r="Q487" t="str">
            <v>Anual</v>
          </cell>
          <cell r="R487" t="str">
            <v>Acumulado</v>
          </cell>
          <cell r="S487">
            <v>0</v>
          </cell>
          <cell r="T487">
            <v>1</v>
          </cell>
          <cell r="U487">
            <v>3</v>
          </cell>
          <cell r="V487">
            <v>2</v>
          </cell>
          <cell r="W487">
            <v>0</v>
          </cell>
          <cell r="X487">
            <v>6</v>
          </cell>
          <cell r="Y487">
            <v>0</v>
          </cell>
          <cell r="Z487">
            <v>0</v>
          </cell>
          <cell r="AA487">
            <v>0</v>
          </cell>
          <cell r="AB487">
            <v>0</v>
          </cell>
          <cell r="AC487">
            <v>0</v>
          </cell>
          <cell r="AD487">
            <v>0</v>
          </cell>
          <cell r="AE487" t="str">
            <v>Durante el mes de enero se definieron los planes operativos anuales para la vigencia 2016, en los cuales se vincula la elaboración de dos Evaluaciones Regionales de Riesgo.</v>
          </cell>
          <cell r="AF487">
            <v>42400.208333333299</v>
          </cell>
          <cell r="AG487">
            <v>42405.620232986097</v>
          </cell>
          <cell r="AH487" t="str">
            <v>Edsson Edmundo Arturo Aristizabal</v>
          </cell>
          <cell r="AI487" t="str">
            <v>earturo@uiaf.gov.co</v>
          </cell>
          <cell r="AJ487">
            <v>0</v>
          </cell>
          <cell r="AK487">
            <v>0</v>
          </cell>
          <cell r="AL487">
            <v>0</v>
          </cell>
        </row>
        <row r="488">
          <cell r="A488">
            <v>4596</v>
          </cell>
          <cell r="B488" t="str">
            <v>Todos por un Nuevo País</v>
          </cell>
          <cell r="C488" t="str">
            <v>Seguridad, justicia y democracia para la construcción de paz</v>
          </cell>
          <cell r="D488" t="str">
            <v>Proveer Seguridad y Defensa en el Territorio Nacional</v>
          </cell>
          <cell r="E488" t="str">
            <v>Inteligencia estratégica y contrainteligencia</v>
          </cell>
          <cell r="F488" t="str">
            <v>Dirección Nacional de Inteligencia</v>
          </cell>
          <cell r="G488" t="str">
            <v>Desarrollo de actividades de inteligencia y contrainteligencia</v>
          </cell>
          <cell r="H488">
            <v>4596</v>
          </cell>
          <cell r="I488" t="str">
            <v>Implementación del Sistema de Información Integrado para la Inteligencia estratégica y la contrainteligencia de Estado - fase II</v>
          </cell>
          <cell r="J488" t="str">
            <v>Producto</v>
          </cell>
          <cell r="K488" t="str">
            <v>Sectorial</v>
          </cell>
          <cell r="L488" t="str">
            <v>SI</v>
          </cell>
          <cell r="M488" t="str">
            <v>NO</v>
          </cell>
          <cell r="N488" t="str">
            <v>SI</v>
          </cell>
          <cell r="O488" t="str">
            <v>SI</v>
          </cell>
          <cell r="P488" t="str">
            <v>Porcentaje</v>
          </cell>
          <cell r="Q488" t="str">
            <v>Trimestral</v>
          </cell>
          <cell r="R488" t="str">
            <v>Capacidad</v>
          </cell>
          <cell r="S488">
            <v>20</v>
          </cell>
          <cell r="T488">
            <v>40</v>
          </cell>
          <cell r="U488">
            <v>60</v>
          </cell>
          <cell r="V488">
            <v>80</v>
          </cell>
          <cell r="W488">
            <v>100</v>
          </cell>
          <cell r="X488">
            <v>100</v>
          </cell>
          <cell r="Y488">
            <v>49</v>
          </cell>
          <cell r="Z488">
            <v>72.5</v>
          </cell>
          <cell r="AA488">
            <v>49</v>
          </cell>
          <cell r="AB488">
            <v>36.25</v>
          </cell>
          <cell r="AC488">
            <v>42460.208333333299</v>
          </cell>
          <cell r="AD488">
            <v>42468.638473182902</v>
          </cell>
          <cell r="AE488" t="str">
            <v xml:space="preserve">Se vienen realizando ajustes a los módulos del sistema con usuarios funcionales. Con corte a abril se han ejecutado 682 horas. </v>
          </cell>
          <cell r="AF488">
            <v>42490.208333333299</v>
          </cell>
          <cell r="AG488">
            <v>42500.628825925902</v>
          </cell>
          <cell r="AH488" t="str">
            <v>Luz Angela Rojas La Rotta</v>
          </cell>
          <cell r="AI488" t="str">
            <v>lrojasl@dni.gov.co</v>
          </cell>
          <cell r="AJ488">
            <v>0</v>
          </cell>
          <cell r="AK488">
            <v>42551.208333333299</v>
          </cell>
          <cell r="AL488">
            <v>-43</v>
          </cell>
        </row>
        <row r="489">
          <cell r="A489">
            <v>5342</v>
          </cell>
          <cell r="B489" t="str">
            <v>Todos por un Nuevo País</v>
          </cell>
          <cell r="C489" t="str">
            <v>Seguridad, justicia y democracia para la construcción de paz</v>
          </cell>
          <cell r="D489" t="str">
            <v>Proveer Seguridad y Defensa en el Territorio Nacional</v>
          </cell>
          <cell r="E489" t="str">
            <v>Inteligencia estratégica y contrainteligencia</v>
          </cell>
          <cell r="F489" t="str">
            <v>Dirección Nacional de Inteligencia</v>
          </cell>
          <cell r="G489" t="str">
            <v>Desarrollo de actividades de inteligencia y contrainteligencia</v>
          </cell>
          <cell r="H489">
            <v>5342</v>
          </cell>
          <cell r="I489" t="str">
            <v>'Sectores cubiertos con los productos de Inteligencia Estratégica y Contrainteligencia de Estado.</v>
          </cell>
          <cell r="J489" t="str">
            <v>Producto</v>
          </cell>
          <cell r="K489" t="str">
            <v>Sectorial</v>
          </cell>
          <cell r="L489" t="str">
            <v>NO</v>
          </cell>
          <cell r="M489" t="str">
            <v>NO</v>
          </cell>
          <cell r="N489" t="str">
            <v>SI</v>
          </cell>
          <cell r="O489" t="str">
            <v>SI</v>
          </cell>
          <cell r="P489" t="str">
            <v>Número</v>
          </cell>
          <cell r="Q489" t="str">
            <v>Semestral</v>
          </cell>
          <cell r="R489" t="str">
            <v>Flujo</v>
          </cell>
          <cell r="S489">
            <v>0</v>
          </cell>
          <cell r="T489">
            <v>6</v>
          </cell>
          <cell r="U489">
            <v>8</v>
          </cell>
          <cell r="V489">
            <v>10</v>
          </cell>
          <cell r="W489">
            <v>12</v>
          </cell>
          <cell r="X489">
            <v>12</v>
          </cell>
          <cell r="Y489">
            <v>0</v>
          </cell>
          <cell r="Z489">
            <v>0</v>
          </cell>
          <cell r="AA489">
            <v>0</v>
          </cell>
          <cell r="AB489">
            <v>0</v>
          </cell>
          <cell r="AC489">
            <v>0</v>
          </cell>
          <cell r="AD489">
            <v>0</v>
          </cell>
          <cell r="AE489" t="str">
            <v>Los productos de inteligencia estratégica y contrainteligencia de Estado del mes permitieron darle cubrimiento a 6 sectores registrados en periodos anteriores.</v>
          </cell>
          <cell r="AF489">
            <v>42490.208333333299</v>
          </cell>
          <cell r="AG489">
            <v>42500.629966400498</v>
          </cell>
          <cell r="AH489" t="str">
            <v>Luz Angela Rojas La Rotta</v>
          </cell>
          <cell r="AI489" t="str">
            <v>lrojasl@dni.gov.co</v>
          </cell>
          <cell r="AJ489">
            <v>0</v>
          </cell>
          <cell r="AK489">
            <v>0</v>
          </cell>
          <cell r="AL489">
            <v>0</v>
          </cell>
        </row>
        <row r="490">
          <cell r="A490">
            <v>4597</v>
          </cell>
          <cell r="B490" t="str">
            <v>Todos por un Nuevo País</v>
          </cell>
          <cell r="C490" t="str">
            <v>Seguridad, justicia y democracia para la construcción de paz</v>
          </cell>
          <cell r="D490" t="str">
            <v>Proveer Seguridad y Defensa en el Territorio Nacional</v>
          </cell>
          <cell r="E490" t="str">
            <v>Interior</v>
          </cell>
          <cell r="F490" t="str">
            <v>MinInterior</v>
          </cell>
          <cell r="G490" t="str">
            <v>Promoción de la seguridad y convivencia ciudadana</v>
          </cell>
          <cell r="H490">
            <v>4597</v>
          </cell>
          <cell r="I490" t="str">
            <v>Proyectos de infraestructura para las ciudades y municipios en materia de integración para la convivencia implementados</v>
          </cell>
          <cell r="J490" t="str">
            <v>Producto</v>
          </cell>
          <cell r="K490" t="str">
            <v>Sectorial</v>
          </cell>
          <cell r="L490" t="str">
            <v>SI</v>
          </cell>
          <cell r="M490" t="str">
            <v>SI</v>
          </cell>
          <cell r="N490" t="str">
            <v>NO</v>
          </cell>
          <cell r="O490" t="str">
            <v>SI</v>
          </cell>
          <cell r="P490" t="str">
            <v>Centros de Integración Ciudadana</v>
          </cell>
          <cell r="Q490" t="str">
            <v>Mensual</v>
          </cell>
          <cell r="R490" t="str">
            <v>Capacidad</v>
          </cell>
          <cell r="S490">
            <v>152</v>
          </cell>
          <cell r="T490">
            <v>292</v>
          </cell>
          <cell r="U490">
            <v>432</v>
          </cell>
          <cell r="V490">
            <v>582</v>
          </cell>
          <cell r="W490">
            <v>740</v>
          </cell>
          <cell r="X490">
            <v>740</v>
          </cell>
          <cell r="Y490">
            <v>263</v>
          </cell>
          <cell r="Z490">
            <v>39.64</v>
          </cell>
          <cell r="AA490">
            <v>263</v>
          </cell>
          <cell r="AB490">
            <v>18.88</v>
          </cell>
          <cell r="AC490">
            <v>42460.208333333299</v>
          </cell>
          <cell r="AD490">
            <v>42468.706698182898</v>
          </cell>
          <cell r="AE490" t="str">
            <v xml:space="preserve">El valor acumulado de avance hasta el mes anterior es 262 proyectos. Durante el mes de Marzo de 2016, se entregó un (1) proyecto de infraestructura para las ciudades y municipios en materia de integración para la convivencia implementados en el municipio </v>
          </cell>
          <cell r="AF490">
            <v>42460.208333333299</v>
          </cell>
          <cell r="AG490">
            <v>42468.706697800902</v>
          </cell>
          <cell r="AH490" t="str">
            <v>Ramon Essau Cruz</v>
          </cell>
          <cell r="AI490" t="str">
            <v>ramon.cruz@mininterior.gov.co</v>
          </cell>
          <cell r="AJ490">
            <v>0</v>
          </cell>
          <cell r="AK490">
            <v>42490.208333333299</v>
          </cell>
          <cell r="AL490">
            <v>17</v>
          </cell>
        </row>
        <row r="491">
          <cell r="A491">
            <v>4598</v>
          </cell>
          <cell r="B491" t="str">
            <v>Todos por un Nuevo País</v>
          </cell>
          <cell r="C491" t="str">
            <v>Seguridad, justicia y democracia para la construcción de paz</v>
          </cell>
          <cell r="D491" t="str">
            <v>Proveer Seguridad y Defensa en el Territorio Nacional</v>
          </cell>
          <cell r="E491" t="str">
            <v>Interior</v>
          </cell>
          <cell r="F491" t="str">
            <v>MinInterior</v>
          </cell>
          <cell r="G491" t="str">
            <v>Promoción de la seguridad y convivencia ciudadana</v>
          </cell>
          <cell r="H491">
            <v>4598</v>
          </cell>
          <cell r="I491" t="str">
            <v>Cámaras instaladas e integradas al sistema de video-vigilancia (SIES)</v>
          </cell>
          <cell r="J491" t="str">
            <v>Producto</v>
          </cell>
          <cell r="K491" t="str">
            <v>Sectorial</v>
          </cell>
          <cell r="L491" t="str">
            <v>SI</v>
          </cell>
          <cell r="M491" t="str">
            <v>SI</v>
          </cell>
          <cell r="N491" t="str">
            <v>NO</v>
          </cell>
          <cell r="O491" t="str">
            <v>SI</v>
          </cell>
          <cell r="P491" t="str">
            <v>Camaras de Video Vigilancia</v>
          </cell>
          <cell r="Q491" t="str">
            <v>Mensual</v>
          </cell>
          <cell r="R491" t="str">
            <v>Acumulado</v>
          </cell>
          <cell r="S491">
            <v>4564</v>
          </cell>
          <cell r="T491">
            <v>2000</v>
          </cell>
          <cell r="U491">
            <v>1400</v>
          </cell>
          <cell r="V491">
            <v>1400</v>
          </cell>
          <cell r="W491">
            <v>1300</v>
          </cell>
          <cell r="X491">
            <v>6100</v>
          </cell>
          <cell r="Y491">
            <v>1539</v>
          </cell>
          <cell r="Z491">
            <v>100</v>
          </cell>
          <cell r="AA491">
            <v>3980</v>
          </cell>
          <cell r="AB491">
            <v>65.245999999999995</v>
          </cell>
          <cell r="AC491">
            <v>42490.208333333299</v>
          </cell>
          <cell r="AD491">
            <v>42501.790763773097</v>
          </cell>
          <cell r="AE491" t="str">
            <v>El acumulado al mes anterior es de 663 cámaras. Durante el mes de Abril de 2016, se entregaron un total de 876 cámaras discriminadas de la siguiente manera: Medellín-Antioquia (97), Pto Tejada-Cauca (77), Cartagena-Bolívar (154), Chipaque-C/marca (35), Ri</v>
          </cell>
          <cell r="AF491">
            <v>42490.208333333299</v>
          </cell>
          <cell r="AG491">
            <v>42501.790763622703</v>
          </cell>
          <cell r="AH491" t="str">
            <v>Maria Fernanda Álvarez Carreño</v>
          </cell>
          <cell r="AI491" t="str">
            <v>maria.alvarez@mininterior.gov.co</v>
          </cell>
          <cell r="AJ491">
            <v>0</v>
          </cell>
          <cell r="AK491">
            <v>42520.208333333299</v>
          </cell>
          <cell r="AL491">
            <v>-13</v>
          </cell>
        </row>
        <row r="492">
          <cell r="A492">
            <v>4599</v>
          </cell>
          <cell r="B492" t="str">
            <v>Todos por un Nuevo País</v>
          </cell>
          <cell r="C492" t="str">
            <v>Seguridad, justicia y democracia para la construcción de paz</v>
          </cell>
          <cell r="D492" t="str">
            <v>Proveer Seguridad y Defensa en el Territorio Nacional</v>
          </cell>
          <cell r="E492" t="str">
            <v>Interior</v>
          </cell>
          <cell r="F492" t="str">
            <v>MinInterior</v>
          </cell>
          <cell r="G492" t="str">
            <v>Promoción de la seguridad y convivencia ciudadana</v>
          </cell>
          <cell r="H492">
            <v>4599</v>
          </cell>
          <cell r="I492" t="str">
            <v>Entidades territoriales asistidas en la implementación de planes de seguridad y convivencia ciudadana bajo lineamientos estandarizados de seguimiento y evaluación</v>
          </cell>
          <cell r="J492" t="str">
            <v>Producto</v>
          </cell>
          <cell r="K492" t="str">
            <v>Sectorial</v>
          </cell>
          <cell r="L492" t="str">
            <v>SI</v>
          </cell>
          <cell r="M492" t="str">
            <v>SI</v>
          </cell>
          <cell r="N492" t="str">
            <v>NO</v>
          </cell>
          <cell r="O492" t="str">
            <v>SI</v>
          </cell>
          <cell r="P492" t="str">
            <v>Entidades territoriales</v>
          </cell>
          <cell r="Q492" t="str">
            <v>Mensual</v>
          </cell>
          <cell r="R492" t="str">
            <v>Stock</v>
          </cell>
          <cell r="S492">
            <v>16</v>
          </cell>
          <cell r="T492">
            <v>32</v>
          </cell>
          <cell r="U492">
            <v>32</v>
          </cell>
          <cell r="V492">
            <v>32</v>
          </cell>
          <cell r="W492">
            <v>32</v>
          </cell>
          <cell r="X492">
            <v>32</v>
          </cell>
          <cell r="Y492">
            <v>53</v>
          </cell>
          <cell r="Z492">
            <v>100</v>
          </cell>
          <cell r="AA492">
            <v>53</v>
          </cell>
          <cell r="AB492">
            <v>100</v>
          </cell>
          <cell r="AC492">
            <v>42490.208333333299</v>
          </cell>
          <cell r="AD492">
            <v>42496.7691150463</v>
          </cell>
          <cell r="AE492" t="str">
            <v>Asistencia técnica en la formulación e implementación de los Planes Integrales de Seguridad y Convivencia Ciudadana a las siguientes 9 entidades territoriales, en el mes de abril: 1. Departamento de Caquetá y municipio de Milan (2) 2. Departamento Antioqu</v>
          </cell>
          <cell r="AF492">
            <v>42490.208333333299</v>
          </cell>
          <cell r="AG492">
            <v>42496.769114895797</v>
          </cell>
          <cell r="AH492" t="str">
            <v>Sandra Patricia Devia Ruiz</v>
          </cell>
          <cell r="AI492" t="str">
            <v>sdevia@mininterior.gov.co</v>
          </cell>
          <cell r="AJ492">
            <v>0</v>
          </cell>
          <cell r="AK492">
            <v>42520.208333333299</v>
          </cell>
          <cell r="AL492">
            <v>-13</v>
          </cell>
        </row>
        <row r="493">
          <cell r="A493">
            <v>4606</v>
          </cell>
          <cell r="B493" t="str">
            <v>Todos por un Nuevo País</v>
          </cell>
          <cell r="C493" t="str">
            <v>Seguridad, justicia y democracia para la construcción de paz</v>
          </cell>
          <cell r="D493" t="str">
            <v>Proveer Seguridad y Defensa en el Territorio Nacional</v>
          </cell>
          <cell r="E493" t="str">
            <v>Interior</v>
          </cell>
          <cell r="F493" t="str">
            <v>MinInterior</v>
          </cell>
          <cell r="G493" t="str">
            <v>Promoción de la seguridad y convivencia ciudadana</v>
          </cell>
          <cell r="H493">
            <v>4606</v>
          </cell>
          <cell r="I493" t="str">
            <v>Autoridades territoriales asistidas en diálogo social, prevención de conflictividades y construcción de acuerdos comunitarios</v>
          </cell>
          <cell r="J493" t="str">
            <v>Gestión</v>
          </cell>
          <cell r="K493" t="str">
            <v>Sectorial</v>
          </cell>
          <cell r="L493" t="str">
            <v>SI</v>
          </cell>
          <cell r="M493" t="str">
            <v>SI</v>
          </cell>
          <cell r="N493" t="str">
            <v>NO</v>
          </cell>
          <cell r="O493" t="str">
            <v>SI</v>
          </cell>
          <cell r="P493" t="str">
            <v>Entidades territoriales</v>
          </cell>
          <cell r="Q493" t="str">
            <v>Mensual</v>
          </cell>
          <cell r="R493" t="str">
            <v>Stock</v>
          </cell>
          <cell r="S493">
            <v>14</v>
          </cell>
          <cell r="T493">
            <v>32</v>
          </cell>
          <cell r="U493">
            <v>32</v>
          </cell>
          <cell r="V493">
            <v>32</v>
          </cell>
          <cell r="W493">
            <v>32</v>
          </cell>
          <cell r="X493">
            <v>32</v>
          </cell>
          <cell r="Y493">
            <v>0</v>
          </cell>
          <cell r="Z493">
            <v>0</v>
          </cell>
          <cell r="AA493">
            <v>0</v>
          </cell>
          <cell r="AB493">
            <v>0</v>
          </cell>
          <cell r="AC493">
            <v>0</v>
          </cell>
          <cell r="AD493">
            <v>0</v>
          </cell>
          <cell r="AE493">
            <v>0</v>
          </cell>
          <cell r="AF493">
            <v>0</v>
          </cell>
          <cell r="AG493">
            <v>0</v>
          </cell>
          <cell r="AH493" t="str">
            <v>Sandra Patricia Devia Ruiz</v>
          </cell>
          <cell r="AI493" t="str">
            <v>sdevia@mininterior.gov.co</v>
          </cell>
          <cell r="AJ493">
            <v>0</v>
          </cell>
          <cell r="AK493">
            <v>0</v>
          </cell>
          <cell r="AL493">
            <v>0</v>
          </cell>
        </row>
        <row r="494">
          <cell r="A494">
            <v>5310</v>
          </cell>
          <cell r="B494" t="str">
            <v>Todos por un Nuevo País</v>
          </cell>
          <cell r="C494" t="str">
            <v>Seguridad, justicia y democracia para la construcción de paz</v>
          </cell>
          <cell r="D494" t="str">
            <v>Proveer Seguridad y Defensa en el Territorio Nacional</v>
          </cell>
          <cell r="E494" t="str">
            <v>Interior</v>
          </cell>
          <cell r="F494" t="str">
            <v>MinInterior</v>
          </cell>
          <cell r="G494" t="str">
            <v>Promoción de la seguridad y convivencia ciudadana</v>
          </cell>
          <cell r="H494">
            <v>5310</v>
          </cell>
          <cell r="I494" t="str">
            <v>Municipios de postconflicto con Centros Ciudadanos para Convivencia y Diálogo Social</v>
          </cell>
          <cell r="J494" t="str">
            <v>Gestión</v>
          </cell>
          <cell r="K494" t="str">
            <v>Sectorial</v>
          </cell>
          <cell r="L494" t="str">
            <v>NO</v>
          </cell>
          <cell r="M494" t="str">
            <v>SI</v>
          </cell>
          <cell r="N494" t="str">
            <v>NO</v>
          </cell>
          <cell r="O494" t="str">
            <v>SI</v>
          </cell>
          <cell r="P494" t="str">
            <v>Municipios</v>
          </cell>
          <cell r="Q494" t="str">
            <v>Mensual</v>
          </cell>
          <cell r="R494" t="str">
            <v>Acumulado</v>
          </cell>
          <cell r="S494">
            <v>29</v>
          </cell>
          <cell r="T494">
            <v>20</v>
          </cell>
          <cell r="U494">
            <v>65</v>
          </cell>
          <cell r="V494">
            <v>75</v>
          </cell>
          <cell r="W494">
            <v>92</v>
          </cell>
          <cell r="X494">
            <v>252</v>
          </cell>
          <cell r="Y494">
            <v>0</v>
          </cell>
          <cell r="Z494">
            <v>0</v>
          </cell>
          <cell r="AA494">
            <v>20</v>
          </cell>
          <cell r="AB494">
            <v>7.94</v>
          </cell>
          <cell r="AC494">
            <v>42460.208333333299</v>
          </cell>
          <cell r="AD494">
            <v>42468.707164699103</v>
          </cell>
          <cell r="AE494" t="str">
            <v xml:space="preserve">No se reportan municipios de postconflicto con Centros de Integración ciudadana para este mes. Durante el mes de Marzo se realizaron visitas de seguimiento y control en los departamentos de: Huila, Nariño, Cauca, Bolívar, La Guajira, Norte de Santander. </v>
          </cell>
          <cell r="AF494">
            <v>42460.208333333299</v>
          </cell>
          <cell r="AG494">
            <v>42468.707164548599</v>
          </cell>
          <cell r="AH494" t="str">
            <v>Maria Fernanda Álvarez Carreño</v>
          </cell>
          <cell r="AI494" t="str">
            <v>maria.alvarez@mininterior.gov.co</v>
          </cell>
          <cell r="AJ494">
            <v>0</v>
          </cell>
          <cell r="AK494">
            <v>42490.208333333299</v>
          </cell>
          <cell r="AL494">
            <v>17</v>
          </cell>
        </row>
        <row r="495">
          <cell r="A495">
            <v>4853</v>
          </cell>
          <cell r="B495" t="str">
            <v>Todos por un Nuevo País</v>
          </cell>
          <cell r="C495" t="str">
            <v>Seguridad, justicia y democracia para la construcción de paz</v>
          </cell>
          <cell r="D495" t="str">
            <v>Proveer Seguridad y Defensa en el Territorio Nacional</v>
          </cell>
          <cell r="E495" t="str">
            <v>TIC</v>
          </cell>
          <cell r="F495" t="str">
            <v>MINTIC</v>
          </cell>
          <cell r="G495" t="str">
            <v>Promocion del desarrollo de los Servicios TIC bajo un marco normativo, institucional y regulatorio convergente.</v>
          </cell>
          <cell r="H495">
            <v>4853</v>
          </cell>
          <cell r="I495" t="str">
            <v>Trámites y servicios de impacto social disponibles en línea</v>
          </cell>
          <cell r="J495" t="str">
            <v>Producto</v>
          </cell>
          <cell r="K495" t="str">
            <v>Sectorial</v>
          </cell>
          <cell r="L495" t="str">
            <v>SI</v>
          </cell>
          <cell r="M495" t="str">
            <v>NO</v>
          </cell>
          <cell r="N495" t="str">
            <v>NO</v>
          </cell>
          <cell r="O495" t="str">
            <v>SI</v>
          </cell>
          <cell r="P495" t="str">
            <v>Tramites y servicios</v>
          </cell>
          <cell r="Q495" t="str">
            <v>Anual</v>
          </cell>
          <cell r="R495" t="str">
            <v>Acumulado</v>
          </cell>
          <cell r="S495">
            <v>0</v>
          </cell>
          <cell r="T495">
            <v>0</v>
          </cell>
          <cell r="U495">
            <v>4</v>
          </cell>
          <cell r="V495">
            <v>8</v>
          </cell>
          <cell r="W495">
            <v>5</v>
          </cell>
          <cell r="X495">
            <v>17</v>
          </cell>
          <cell r="Y495">
            <v>0</v>
          </cell>
          <cell r="Z495">
            <v>0</v>
          </cell>
          <cell r="AA495">
            <v>0</v>
          </cell>
          <cell r="AB495">
            <v>0</v>
          </cell>
          <cell r="AC495">
            <v>0</v>
          </cell>
          <cell r="AD495">
            <v>0</v>
          </cell>
          <cell r="AE495" t="str">
            <v>LOGROS: * Con base en el plan establecido por las entidades líderes, se iniciaron las mesas de trabajo para el desarrollo de los proyectos con la Registraduría Nacional, el Ministerio de Justicia, la DIAN y el Ministerio de Comercio. Adicionalmente, se co</v>
          </cell>
          <cell r="AF495">
            <v>42490.208333333299</v>
          </cell>
          <cell r="AG495">
            <v>42500.394507638899</v>
          </cell>
          <cell r="AH495" t="str">
            <v>Francy Johanna Pimiento Quintero</v>
          </cell>
          <cell r="AI495" t="str">
            <v>johanna.pimiento@gobiernoenlinea.gov.co</v>
          </cell>
          <cell r="AJ495">
            <v>30</v>
          </cell>
          <cell r="AK495">
            <v>0</v>
          </cell>
          <cell r="AL495">
            <v>0</v>
          </cell>
        </row>
        <row r="496">
          <cell r="A496">
            <v>4854</v>
          </cell>
          <cell r="B496" t="str">
            <v>Todos por un Nuevo País</v>
          </cell>
          <cell r="C496" t="str">
            <v>Seguridad, justicia y democracia para la construcción de paz</v>
          </cell>
          <cell r="D496" t="str">
            <v>Proveer Seguridad y Defensa en el Territorio Nacional</v>
          </cell>
          <cell r="E496" t="str">
            <v>TIC</v>
          </cell>
          <cell r="F496" t="str">
            <v>MINTIC</v>
          </cell>
          <cell r="G496" t="str">
            <v>Promocion del desarrollo de los Servicios TIC bajo un marco normativo, institucional y regulatorio convergente.</v>
          </cell>
          <cell r="H496">
            <v>4854</v>
          </cell>
          <cell r="I496" t="str">
            <v>Trámites, servicios y productos certificados en Gobierno en línea</v>
          </cell>
          <cell r="J496" t="str">
            <v>Producto</v>
          </cell>
          <cell r="K496" t="str">
            <v>Sectorial</v>
          </cell>
          <cell r="L496" t="str">
            <v>SI</v>
          </cell>
          <cell r="M496" t="str">
            <v>NO</v>
          </cell>
          <cell r="N496" t="str">
            <v>NO</v>
          </cell>
          <cell r="O496" t="str">
            <v>SI</v>
          </cell>
          <cell r="P496" t="str">
            <v>Trámites, servicios y productos</v>
          </cell>
          <cell r="Q496" t="str">
            <v>Anual</v>
          </cell>
          <cell r="R496" t="str">
            <v>Acumulado</v>
          </cell>
          <cell r="S496">
            <v>0</v>
          </cell>
          <cell r="T496">
            <v>0</v>
          </cell>
          <cell r="U496">
            <v>100</v>
          </cell>
          <cell r="V496">
            <v>300</v>
          </cell>
          <cell r="W496">
            <v>310</v>
          </cell>
          <cell r="X496">
            <v>710</v>
          </cell>
          <cell r="Y496">
            <v>0</v>
          </cell>
          <cell r="Z496">
            <v>0</v>
          </cell>
          <cell r="AA496">
            <v>0</v>
          </cell>
          <cell r="AB496">
            <v>0</v>
          </cell>
          <cell r="AC496">
            <v>0</v>
          </cell>
          <cell r="AD496">
            <v>0</v>
          </cell>
          <cell r="AE496" t="str">
            <v>LOGROS: * Análisis, funcionalidad y operatividad de la plataforma y comunidad virtual del Sello. * Se llevó a cabo la discusión de acciones estratégicas de apropiación del sello. * Se adelantó la definición de requisitos funcionales y no funcionales de la</v>
          </cell>
          <cell r="AF496">
            <v>42490.208333333299</v>
          </cell>
          <cell r="AG496">
            <v>42500.3949599884</v>
          </cell>
          <cell r="AH496" t="str">
            <v>Francy Johanna Pimiento Quintero</v>
          </cell>
          <cell r="AI496" t="str">
            <v>johanna.pimiento@gobiernoenlinea.gov.co</v>
          </cell>
          <cell r="AJ496">
            <v>30</v>
          </cell>
          <cell r="AK496">
            <v>0</v>
          </cell>
          <cell r="AL496">
            <v>0</v>
          </cell>
        </row>
        <row r="497">
          <cell r="A497">
            <v>4849</v>
          </cell>
          <cell r="B497" t="str">
            <v>Todos por un Nuevo País</v>
          </cell>
          <cell r="C497" t="str">
            <v>Seguridad, justicia y democracia para la construcción de paz</v>
          </cell>
          <cell r="D497" t="str">
            <v>Proveer Seguridad y Defensa en el Territorio Nacional</v>
          </cell>
          <cell r="E497" t="str">
            <v>TIC</v>
          </cell>
          <cell r="F497" t="str">
            <v>MINTIC</v>
          </cell>
          <cell r="G497" t="str">
            <v>Promocion del desarrollo de los Servicios TIC bajo un marco normativo, institucional y regulatorio convergente.</v>
          </cell>
          <cell r="H497">
            <v>4849</v>
          </cell>
          <cell r="I497" t="str">
            <v>Sectores de la administración pública que adoptan el modelo de seguridad y privacidad de la información en el Estado</v>
          </cell>
          <cell r="J497" t="str">
            <v>Producto</v>
          </cell>
          <cell r="K497" t="str">
            <v>Sectorial</v>
          </cell>
          <cell r="L497" t="str">
            <v>SI</v>
          </cell>
          <cell r="M497" t="str">
            <v>NO</v>
          </cell>
          <cell r="N497" t="str">
            <v>NO</v>
          </cell>
          <cell r="O497" t="str">
            <v>SI</v>
          </cell>
          <cell r="P497" t="str">
            <v>Sectores</v>
          </cell>
          <cell r="Q497" t="str">
            <v>Semestral</v>
          </cell>
          <cell r="R497" t="str">
            <v>Capacidad</v>
          </cell>
          <cell r="S497">
            <v>0</v>
          </cell>
          <cell r="T497">
            <v>4</v>
          </cell>
          <cell r="U497">
            <v>8</v>
          </cell>
          <cell r="V497">
            <v>16</v>
          </cell>
          <cell r="W497">
            <v>24</v>
          </cell>
          <cell r="X497">
            <v>24</v>
          </cell>
          <cell r="Y497">
            <v>0</v>
          </cell>
          <cell r="Z497">
            <v>0</v>
          </cell>
          <cell r="AA497">
            <v>0</v>
          </cell>
          <cell r="AB497">
            <v>0</v>
          </cell>
          <cell r="AC497">
            <v>0</v>
          </cell>
          <cell r="AD497">
            <v>0</v>
          </cell>
          <cell r="AE497" t="str">
            <v xml:space="preserve">Se definió los 4 Sectores que recibirán acompañamiento prioritario en la adopción del Modelo de Seguridad y Privacidad de TI, así: Agro, Transporte, Vivienda y Trabajo, teniendo en cuenta el mapa de ruta y el interés demostrado por estos Sectores para la </v>
          </cell>
          <cell r="AF497">
            <v>42490.208333333299</v>
          </cell>
          <cell r="AG497">
            <v>42500.408881631898</v>
          </cell>
          <cell r="AH497" t="str">
            <v>Jorge Fernando Bejarano Lobo</v>
          </cell>
          <cell r="AI497" t="str">
            <v>jbejarano@mintic.gov.co</v>
          </cell>
          <cell r="AJ497">
            <v>10</v>
          </cell>
          <cell r="AK497">
            <v>0</v>
          </cell>
          <cell r="AL497">
            <v>0</v>
          </cell>
        </row>
        <row r="498">
          <cell r="A498">
            <v>4850</v>
          </cell>
          <cell r="B498" t="str">
            <v>Todos por un Nuevo País</v>
          </cell>
          <cell r="C498" t="str">
            <v>Seguridad, justicia y democracia para la construcción de paz</v>
          </cell>
          <cell r="D498" t="str">
            <v>Proveer Seguridad y Defensa en el Territorio Nacional</v>
          </cell>
          <cell r="E498" t="str">
            <v>TIC</v>
          </cell>
          <cell r="F498" t="str">
            <v>MINTIC</v>
          </cell>
          <cell r="G498" t="str">
            <v>Promocion del desarrollo de los Servicios TIC bajo un marco normativo, institucional y regulatorio convergente.</v>
          </cell>
          <cell r="H498">
            <v>4850</v>
          </cell>
          <cell r="I498" t="str">
            <v>Ciudadanos que interactúan en línea con entidades de gobierno</v>
          </cell>
          <cell r="J498" t="str">
            <v>Producto</v>
          </cell>
          <cell r="K498" t="str">
            <v>Sectorial</v>
          </cell>
          <cell r="L498" t="str">
            <v>SI</v>
          </cell>
          <cell r="M498" t="str">
            <v>NO</v>
          </cell>
          <cell r="N498" t="str">
            <v>NO</v>
          </cell>
          <cell r="O498" t="str">
            <v>SI</v>
          </cell>
          <cell r="P498" t="str">
            <v>Porcentaje</v>
          </cell>
          <cell r="Q498" t="str">
            <v>Anual</v>
          </cell>
          <cell r="R498" t="str">
            <v>Capacidad</v>
          </cell>
          <cell r="S498">
            <v>65.099999999999994</v>
          </cell>
          <cell r="T498">
            <v>72</v>
          </cell>
          <cell r="U498">
            <v>74</v>
          </cell>
          <cell r="V498">
            <v>76</v>
          </cell>
          <cell r="W498">
            <v>78</v>
          </cell>
          <cell r="X498">
            <v>78</v>
          </cell>
          <cell r="Y498">
            <v>0</v>
          </cell>
          <cell r="Z498">
            <v>0</v>
          </cell>
          <cell r="AA498">
            <v>0</v>
          </cell>
          <cell r="AB498">
            <v>0</v>
          </cell>
          <cell r="AC498">
            <v>0</v>
          </cell>
          <cell r="AD498">
            <v>0</v>
          </cell>
          <cell r="AE498" t="str">
            <v>Sí Virtual LOGROS * Integración 25 trámites transaccionales * 93.544 accesos a trámites * Actividades de comunicación y nuevas para twitter SiVirtualCO. * Propuesta de nueva visión del portal RETOS: * Piloto consulta puntaje del Sisben * Piloto de PQRS Au</v>
          </cell>
          <cell r="AF498">
            <v>42490.208333333299</v>
          </cell>
          <cell r="AG498">
            <v>42500.397225000001</v>
          </cell>
          <cell r="AH498" t="str">
            <v>Francy Johanna Pimiento Quintero</v>
          </cell>
          <cell r="AI498" t="str">
            <v>johanna.pimiento@gobiernoenlinea.gov.co</v>
          </cell>
          <cell r="AJ498">
            <v>30</v>
          </cell>
          <cell r="AK498">
            <v>0</v>
          </cell>
          <cell r="AL498">
            <v>0</v>
          </cell>
        </row>
        <row r="499">
          <cell r="A499">
            <v>4851</v>
          </cell>
          <cell r="B499" t="str">
            <v>Todos por un Nuevo País</v>
          </cell>
          <cell r="C499" t="str">
            <v>Seguridad, justicia y democracia para la construcción de paz</v>
          </cell>
          <cell r="D499" t="str">
            <v>Proveer Seguridad y Defensa en el Territorio Nacional</v>
          </cell>
          <cell r="E499" t="str">
            <v>TIC</v>
          </cell>
          <cell r="F499" t="str">
            <v>MINTIC</v>
          </cell>
          <cell r="G499" t="str">
            <v>Promocion del desarrollo de los Servicios TIC bajo un marco normativo, institucional y regulatorio convergente.</v>
          </cell>
          <cell r="H499">
            <v>4851</v>
          </cell>
          <cell r="I499" t="str">
            <v>Empresarios que interactúan en línea con entidades de gobierno</v>
          </cell>
          <cell r="J499" t="str">
            <v>Producto</v>
          </cell>
          <cell r="K499" t="str">
            <v>Sectorial</v>
          </cell>
          <cell r="L499" t="str">
            <v>SI</v>
          </cell>
          <cell r="M499" t="str">
            <v>NO</v>
          </cell>
          <cell r="N499" t="str">
            <v>NO</v>
          </cell>
          <cell r="O499" t="str">
            <v>SI</v>
          </cell>
          <cell r="P499" t="str">
            <v>Porcentaje</v>
          </cell>
          <cell r="Q499" t="str">
            <v>Anual</v>
          </cell>
          <cell r="R499" t="str">
            <v>Capacidad</v>
          </cell>
          <cell r="S499">
            <v>81</v>
          </cell>
          <cell r="T499">
            <v>82</v>
          </cell>
          <cell r="U499">
            <v>84</v>
          </cell>
          <cell r="V499">
            <v>86</v>
          </cell>
          <cell r="W499">
            <v>88</v>
          </cell>
          <cell r="X499">
            <v>88</v>
          </cell>
          <cell r="Y499">
            <v>0</v>
          </cell>
          <cell r="Z499">
            <v>0</v>
          </cell>
          <cell r="AA499">
            <v>0</v>
          </cell>
          <cell r="AB499">
            <v>0</v>
          </cell>
          <cell r="AC499">
            <v>0</v>
          </cell>
          <cell r="AD499">
            <v>0</v>
          </cell>
          <cell r="AE499" t="str">
            <v>Sí Virtual LOGROS * Integración 25 trámites transaccionales * 93.544 accesos a trámites * Actividades de comunicación y nuevas para twitter SiVirtualCO. * Propuesta de nueva visión del portal RETOS: * Piloto consulta puntaje del Sisben * Piloto de PQRS Au</v>
          </cell>
          <cell r="AF499">
            <v>42490.208333333299</v>
          </cell>
          <cell r="AG499">
            <v>42500.397645057899</v>
          </cell>
          <cell r="AH499" t="str">
            <v>Francy Johanna Pimiento Quintero</v>
          </cell>
          <cell r="AI499" t="str">
            <v>johanna.pimiento@gobiernoenlinea.gov.co</v>
          </cell>
          <cell r="AJ499">
            <v>30</v>
          </cell>
          <cell r="AK499">
            <v>0</v>
          </cell>
          <cell r="AL499">
            <v>0</v>
          </cell>
        </row>
        <row r="500">
          <cell r="A500">
            <v>4852</v>
          </cell>
          <cell r="B500" t="str">
            <v>Todos por un Nuevo País</v>
          </cell>
          <cell r="C500" t="str">
            <v>Seguridad, justicia y democracia para la construcción de paz</v>
          </cell>
          <cell r="D500" t="str">
            <v>Proveer Seguridad y Defensa en el Territorio Nacional</v>
          </cell>
          <cell r="E500" t="str">
            <v>TIC</v>
          </cell>
          <cell r="F500" t="str">
            <v>MINTIC</v>
          </cell>
          <cell r="G500" t="str">
            <v>Promocion del desarrollo de los Servicios TIC bajo un marco normativo, institucional y regulatorio convergente.</v>
          </cell>
          <cell r="H500">
            <v>4852</v>
          </cell>
          <cell r="I500" t="str">
            <v>Ciudadanos que participan en el Estado por medios electrónicos</v>
          </cell>
          <cell r="J500" t="str">
            <v>Producto</v>
          </cell>
          <cell r="K500" t="str">
            <v>Sectorial</v>
          </cell>
          <cell r="L500" t="str">
            <v>SI</v>
          </cell>
          <cell r="M500" t="str">
            <v>NO</v>
          </cell>
          <cell r="N500" t="str">
            <v>NO</v>
          </cell>
          <cell r="O500" t="str">
            <v>SI</v>
          </cell>
          <cell r="P500" t="str">
            <v>Porcentaje</v>
          </cell>
          <cell r="Q500" t="str">
            <v>Anual</v>
          </cell>
          <cell r="R500" t="str">
            <v>Capacidad</v>
          </cell>
          <cell r="S500">
            <v>11</v>
          </cell>
          <cell r="T500">
            <v>18</v>
          </cell>
          <cell r="U500">
            <v>20</v>
          </cell>
          <cell r="V500">
            <v>22</v>
          </cell>
          <cell r="W500">
            <v>24</v>
          </cell>
          <cell r="X500">
            <v>24</v>
          </cell>
          <cell r="Y500">
            <v>0</v>
          </cell>
          <cell r="Z500">
            <v>0</v>
          </cell>
          <cell r="AA500">
            <v>0</v>
          </cell>
          <cell r="AB500">
            <v>0</v>
          </cell>
          <cell r="AC500">
            <v>0</v>
          </cell>
          <cell r="AD500">
            <v>0</v>
          </cell>
          <cell r="AE500" t="str">
            <v>Participación Ciudadana: LOGROS: * Campaña: cambio climático, día de las víctimas #RestituirEsPaz y consulta para mejorar los índices de lectura en el país. RETOS: * Relacionamiento territorial y actualización de base de datos de redes sociales de territo</v>
          </cell>
          <cell r="AF500">
            <v>42490.208333333299</v>
          </cell>
          <cell r="AG500">
            <v>42500.39615</v>
          </cell>
          <cell r="AH500" t="str">
            <v>Francy Johanna Pimiento Quintero</v>
          </cell>
          <cell r="AI500" t="str">
            <v>johanna.pimiento@gobiernoenlinea.gov.co</v>
          </cell>
          <cell r="AJ500">
            <v>30</v>
          </cell>
          <cell r="AK500">
            <v>0</v>
          </cell>
          <cell r="AL500">
            <v>0</v>
          </cell>
        </row>
        <row r="501">
          <cell r="A501">
            <v>4418</v>
          </cell>
          <cell r="B501" t="str">
            <v>Todos por un Nuevo País</v>
          </cell>
          <cell r="C501" t="str">
            <v>Seguridad, justicia y democracia para la construcción de paz</v>
          </cell>
          <cell r="D501" t="str">
            <v>Promover la prestación, administración y acceso a los servicios de justicia con un enfoque sistémico y territorial.</v>
          </cell>
          <cell r="E501" t="str">
            <v>Justicia</v>
          </cell>
          <cell r="F501" t="str">
            <v>MinJusticia</v>
          </cell>
          <cell r="G501" t="str">
            <v>Mejora del acceso a la justicia formal y jurisdiccional desde el Sector Justicia</v>
          </cell>
          <cell r="H501">
            <v>4418</v>
          </cell>
          <cell r="I501" t="str">
            <v>Nuevas Casas de Justicia y nuevos Centros de Convivencia Ciudadana construidos y con nuevo modelo de atención integral</v>
          </cell>
          <cell r="J501" t="str">
            <v>Producto</v>
          </cell>
          <cell r="K501" t="str">
            <v>Sectorial</v>
          </cell>
          <cell r="L501" t="str">
            <v>SI</v>
          </cell>
          <cell r="M501" t="str">
            <v>NO</v>
          </cell>
          <cell r="N501" t="str">
            <v>NO</v>
          </cell>
          <cell r="O501" t="str">
            <v>SI</v>
          </cell>
          <cell r="P501" t="str">
            <v>Casas de Justicia y Centros de Convivencia Ciudadana</v>
          </cell>
          <cell r="Q501" t="str">
            <v>Anual</v>
          </cell>
          <cell r="R501" t="str">
            <v>Acumulado</v>
          </cell>
          <cell r="S501">
            <v>0</v>
          </cell>
          <cell r="T501">
            <v>2</v>
          </cell>
          <cell r="U501">
            <v>2</v>
          </cell>
          <cell r="V501">
            <v>4</v>
          </cell>
          <cell r="W501">
            <v>12</v>
          </cell>
          <cell r="X501">
            <v>20</v>
          </cell>
          <cell r="Y501">
            <v>0</v>
          </cell>
          <cell r="Z501">
            <v>0</v>
          </cell>
          <cell r="AA501">
            <v>0</v>
          </cell>
          <cell r="AB501">
            <v>0</v>
          </cell>
          <cell r="AC501">
            <v>0</v>
          </cell>
          <cell r="AD501">
            <v>0</v>
          </cell>
          <cell r="AE501" t="str">
            <v>El 4 de marzo se inauguró la tercera Casas de justicia en Cali (Valle del Cauca); sin embargo, está pendiente la puesta en operación del nuevo modelo de atención integral. Está pendiente la puesta en operación de los Centros de Convivencia Ciudadana de Fo</v>
          </cell>
          <cell r="AF501">
            <v>42429.208333333299</v>
          </cell>
          <cell r="AG501">
            <v>42500.666697766203</v>
          </cell>
          <cell r="AH501" t="str">
            <v>Adela del Pilar Parra González</v>
          </cell>
          <cell r="AI501" t="str">
            <v>aparra@dnp.gov.co</v>
          </cell>
          <cell r="AJ501">
            <v>30</v>
          </cell>
          <cell r="AK501">
            <v>0</v>
          </cell>
          <cell r="AL501">
            <v>0</v>
          </cell>
        </row>
        <row r="502">
          <cell r="A502">
            <v>4419</v>
          </cell>
          <cell r="B502" t="str">
            <v>Todos por un Nuevo País</v>
          </cell>
          <cell r="C502" t="str">
            <v>Seguridad, justicia y democracia para la construcción de paz</v>
          </cell>
          <cell r="D502" t="str">
            <v>Promover la prestación, administración y acceso a los servicios de justicia con un enfoque sistémico y territorial.</v>
          </cell>
          <cell r="E502" t="str">
            <v>Justicia</v>
          </cell>
          <cell r="F502" t="str">
            <v>MinJusticia</v>
          </cell>
          <cell r="G502" t="str">
            <v>Mejora del acceso a la justicia formal y jurisdiccional desde el Sector Justicia</v>
          </cell>
          <cell r="H502">
            <v>4419</v>
          </cell>
          <cell r="I502" t="str">
            <v> Casas de Justicia y Centro de Convivencia Ciudadana incorporadas al sistema de información central</v>
          </cell>
          <cell r="J502" t="str">
            <v>Producto</v>
          </cell>
          <cell r="K502" t="str">
            <v>Sectorial</v>
          </cell>
          <cell r="L502" t="str">
            <v>SI</v>
          </cell>
          <cell r="M502" t="str">
            <v>NO</v>
          </cell>
          <cell r="N502" t="str">
            <v>NO</v>
          </cell>
          <cell r="O502" t="str">
            <v>SI</v>
          </cell>
          <cell r="P502" t="str">
            <v>Casas de Justicia y Centros de Convivencia Ciudadana</v>
          </cell>
          <cell r="Q502" t="str">
            <v>Trimestral</v>
          </cell>
          <cell r="R502" t="str">
            <v>Acumulado</v>
          </cell>
          <cell r="S502">
            <v>20</v>
          </cell>
          <cell r="T502">
            <v>15</v>
          </cell>
          <cell r="U502">
            <v>15</v>
          </cell>
          <cell r="V502">
            <v>15</v>
          </cell>
          <cell r="W502">
            <v>15</v>
          </cell>
          <cell r="X502">
            <v>60</v>
          </cell>
          <cell r="Y502">
            <v>0</v>
          </cell>
          <cell r="Z502">
            <v>0</v>
          </cell>
          <cell r="AA502">
            <v>0</v>
          </cell>
          <cell r="AB502">
            <v>0</v>
          </cell>
          <cell r="AC502">
            <v>0</v>
          </cell>
          <cell r="AD502">
            <v>0</v>
          </cell>
          <cell r="AE502" t="str">
            <v>Con corte a febrero 29 de 2016, se está organizando el cronograma de capacitación para gestionar el ingreso de las Casas y Centros al Sistema. Datos tomados del Programa Nacional de Casas de Justicia y Convivencia Ciudadana; reporte realizado el 10 de mar</v>
          </cell>
          <cell r="AF502">
            <v>42429.208333333299</v>
          </cell>
          <cell r="AG502">
            <v>42500.670430821803</v>
          </cell>
          <cell r="AH502" t="str">
            <v>Adela del Pilar Parra González</v>
          </cell>
          <cell r="AI502" t="str">
            <v>aparra@dnp.gov.co</v>
          </cell>
          <cell r="AJ502">
            <v>30</v>
          </cell>
          <cell r="AK502">
            <v>0</v>
          </cell>
          <cell r="AL502">
            <v>0</v>
          </cell>
        </row>
        <row r="503">
          <cell r="A503">
            <v>4421</v>
          </cell>
          <cell r="B503" t="str">
            <v>Todos por un Nuevo País</v>
          </cell>
          <cell r="C503" t="str">
            <v>Seguridad, justicia y democracia para la construcción de paz</v>
          </cell>
          <cell r="D503" t="str">
            <v>Promover la prestación, administración y acceso a los servicios de justicia con un enfoque sistémico y territorial.</v>
          </cell>
          <cell r="E503" t="str">
            <v>Justicia</v>
          </cell>
          <cell r="F503" t="str">
            <v>MinJusticia</v>
          </cell>
          <cell r="G503" t="str">
            <v>Mejora del acceso a la justicia formal y jurisdiccional desde el Sector Justicia</v>
          </cell>
          <cell r="H503">
            <v>4421</v>
          </cell>
          <cell r="I503" t="str">
            <v>Ciudadanos orientados en el acceso a la justicia a través de Casas de Justicia y Centros de Convivencia Ciudadana</v>
          </cell>
          <cell r="J503" t="str">
            <v>Producto</v>
          </cell>
          <cell r="K503" t="str">
            <v>Sectorial</v>
          </cell>
          <cell r="L503" t="str">
            <v>SI</v>
          </cell>
          <cell r="M503" t="str">
            <v>NO</v>
          </cell>
          <cell r="N503" t="str">
            <v>NO</v>
          </cell>
          <cell r="O503" t="str">
            <v>SI</v>
          </cell>
          <cell r="P503" t="str">
            <v>Ciudadanos</v>
          </cell>
          <cell r="Q503" t="str">
            <v>Trimestral</v>
          </cell>
          <cell r="R503" t="str">
            <v>Flujo</v>
          </cell>
          <cell r="S503">
            <v>399253</v>
          </cell>
          <cell r="T503">
            <v>360000</v>
          </cell>
          <cell r="U503">
            <v>370000</v>
          </cell>
          <cell r="V503">
            <v>377000</v>
          </cell>
          <cell r="W503">
            <v>540000</v>
          </cell>
          <cell r="X503">
            <v>540000</v>
          </cell>
          <cell r="Y503">
            <v>0</v>
          </cell>
          <cell r="Z503">
            <v>0</v>
          </cell>
          <cell r="AA503">
            <v>0</v>
          </cell>
          <cell r="AB503">
            <v>0</v>
          </cell>
          <cell r="AC503">
            <v>0</v>
          </cell>
          <cell r="AD503">
            <v>0</v>
          </cell>
          <cell r="AE503" t="str">
            <v>La información de ciudadanos orientados en Casas se obtiene del Sistema de Información de Casas de Justicia (Reportan 52 de las 105 Casas en operación). Éste reporte es dinámico; en algunas Casas no hay acceso a internet, se continúa usando formulario Exc</v>
          </cell>
          <cell r="AF503">
            <v>42429.208333333299</v>
          </cell>
          <cell r="AG503">
            <v>42501.788650000002</v>
          </cell>
          <cell r="AH503" t="str">
            <v>Adela del Pilar Parra González</v>
          </cell>
          <cell r="AI503" t="str">
            <v>aparra@dnp.gov.co</v>
          </cell>
          <cell r="AJ503">
            <v>30</v>
          </cell>
          <cell r="AK503">
            <v>0</v>
          </cell>
          <cell r="AL503">
            <v>0</v>
          </cell>
        </row>
        <row r="504">
          <cell r="A504">
            <v>5370</v>
          </cell>
          <cell r="B504" t="str">
            <v>Todos por un Nuevo País</v>
          </cell>
          <cell r="C504" t="str">
            <v>Seguridad, justicia y democracia para la construcción de paz</v>
          </cell>
          <cell r="D504" t="str">
            <v>Promover la prestación, administración y acceso a los servicios de justicia con un enfoque sistémico y territorial.</v>
          </cell>
          <cell r="E504" t="str">
            <v>Justicia</v>
          </cell>
          <cell r="F504" t="str">
            <v>MinJusticia</v>
          </cell>
          <cell r="G504" t="str">
            <v>Mejora del acceso a la justicia formal y jurisdiccional desde el Sector Justicia</v>
          </cell>
          <cell r="H504">
            <v>5370</v>
          </cell>
          <cell r="I504" t="str">
            <v>Porcentaje de Sentencias con Tiempo Procesal menor o igual a 6 meses</v>
          </cell>
          <cell r="J504" t="str">
            <v>Gestión</v>
          </cell>
          <cell r="K504" t="str">
            <v>Sectorial</v>
          </cell>
          <cell r="L504" t="str">
            <v>NO</v>
          </cell>
          <cell r="M504" t="str">
            <v>NO</v>
          </cell>
          <cell r="N504" t="str">
            <v>NO</v>
          </cell>
          <cell r="O504" t="str">
            <v>NO</v>
          </cell>
          <cell r="P504" t="str">
            <v>Porcentaje</v>
          </cell>
          <cell r="Q504" t="str">
            <v>Trimestral</v>
          </cell>
          <cell r="R504" t="str">
            <v>Flujo</v>
          </cell>
          <cell r="S504">
            <v>2014</v>
          </cell>
          <cell r="T504">
            <v>53</v>
          </cell>
          <cell r="U504">
            <v>55</v>
          </cell>
          <cell r="V504">
            <v>63</v>
          </cell>
          <cell r="W504">
            <v>72</v>
          </cell>
          <cell r="X504">
            <v>72</v>
          </cell>
          <cell r="Y504">
            <v>0</v>
          </cell>
          <cell r="Z504">
            <v>0</v>
          </cell>
          <cell r="AA504">
            <v>0</v>
          </cell>
          <cell r="AB504">
            <v>0</v>
          </cell>
          <cell r="AC504">
            <v>0</v>
          </cell>
          <cell r="AD504">
            <v>0</v>
          </cell>
          <cell r="AE504">
            <v>0</v>
          </cell>
          <cell r="AF504">
            <v>0</v>
          </cell>
          <cell r="AG504">
            <v>0</v>
          </cell>
          <cell r="AH504" t="str">
            <v>Claudia Mallely Vela Díaz</v>
          </cell>
          <cell r="AI504" t="str">
            <v>claudia.vela@minjusticia.gov.co</v>
          </cell>
          <cell r="AJ504">
            <v>30</v>
          </cell>
          <cell r="AK504">
            <v>0</v>
          </cell>
          <cell r="AL504">
            <v>0</v>
          </cell>
        </row>
        <row r="505">
          <cell r="A505">
            <v>4420</v>
          </cell>
          <cell r="B505" t="str">
            <v>Todos por un Nuevo País</v>
          </cell>
          <cell r="C505" t="str">
            <v>Seguridad, justicia y democracia para la construcción de paz</v>
          </cell>
          <cell r="D505" t="str">
            <v>Promover la prestación, administración y acceso a los servicios de justicia con un enfoque sistémico y territorial.</v>
          </cell>
          <cell r="E505" t="str">
            <v>Justicia</v>
          </cell>
          <cell r="F505" t="str">
            <v>MinJusticia</v>
          </cell>
          <cell r="G505" t="str">
            <v>Fortalecimiento y Promoción de los Mecanismos Alternativos de Solución de Conflictos</v>
          </cell>
          <cell r="H505">
            <v>4420</v>
          </cell>
          <cell r="I505" t="str">
            <v>Casos tramitados por los ciudadanos ante conciliadores en derecho y en equidad</v>
          </cell>
          <cell r="J505" t="str">
            <v>Producto</v>
          </cell>
          <cell r="K505" t="str">
            <v>Sectorial</v>
          </cell>
          <cell r="L505" t="str">
            <v>SI</v>
          </cell>
          <cell r="M505" t="str">
            <v>NO</v>
          </cell>
          <cell r="N505" t="str">
            <v>NO</v>
          </cell>
          <cell r="O505" t="str">
            <v>SI</v>
          </cell>
          <cell r="P505" t="str">
            <v>Casos</v>
          </cell>
          <cell r="Q505" t="str">
            <v>Bimestral</v>
          </cell>
          <cell r="R505" t="str">
            <v>Flujo</v>
          </cell>
          <cell r="S505">
            <v>107398</v>
          </cell>
          <cell r="T505">
            <v>128000</v>
          </cell>
          <cell r="U505">
            <v>131000</v>
          </cell>
          <cell r="V505">
            <v>134000</v>
          </cell>
          <cell r="W505">
            <v>137000</v>
          </cell>
          <cell r="X505">
            <v>137000</v>
          </cell>
          <cell r="Y505">
            <v>16964</v>
          </cell>
          <cell r="Z505">
            <v>12.95</v>
          </cell>
          <cell r="AA505">
            <v>170664</v>
          </cell>
          <cell r="AB505">
            <v>100</v>
          </cell>
          <cell r="AC505">
            <v>42429.208333333299</v>
          </cell>
          <cell r="AD505">
            <v>42500.6640815625</v>
          </cell>
          <cell r="AE505" t="str">
            <v>Desde el 2016, el reporte de casos tramitados ante conciliadores en derecho se realiza desde el Sistema de Información de la Conciliación, el Arbitraje y la Amigable Composición, adoptado mediante la Resolución 0018 de enero 18 de 2016. Para su implementa</v>
          </cell>
          <cell r="AF505">
            <v>42460.208333333299</v>
          </cell>
          <cell r="AG505">
            <v>42500.810880208301</v>
          </cell>
          <cell r="AH505" t="str">
            <v>Adela del Pilar Parra González</v>
          </cell>
          <cell r="AI505" t="str">
            <v>aparra@dnp.gov.co</v>
          </cell>
          <cell r="AJ505">
            <v>30</v>
          </cell>
          <cell r="AK505">
            <v>42489.208333333299</v>
          </cell>
          <cell r="AL505">
            <v>-12</v>
          </cell>
        </row>
        <row r="506">
          <cell r="A506">
            <v>4422</v>
          </cell>
          <cell r="B506" t="str">
            <v>Todos por un Nuevo País</v>
          </cell>
          <cell r="C506" t="str">
            <v>Seguridad, justicia y democracia para la construcción de paz</v>
          </cell>
          <cell r="D506" t="str">
            <v>Promover la prestación, administración y acceso a los servicios de justicia con un enfoque sistémico y territorial.</v>
          </cell>
          <cell r="E506" t="str">
            <v>Justicia</v>
          </cell>
          <cell r="F506" t="str">
            <v>MinJusticia</v>
          </cell>
          <cell r="G506" t="str">
            <v>Fortalecimiento y Promoción de los Mecanismos Alternativos de Solución de Conflictos</v>
          </cell>
          <cell r="H506">
            <v>4422</v>
          </cell>
          <cell r="I506" t="str">
            <v>Municipios fortalecidos con conciliadores en equidad</v>
          </cell>
          <cell r="J506" t="str">
            <v>Producto</v>
          </cell>
          <cell r="K506" t="str">
            <v>Sectorial</v>
          </cell>
          <cell r="L506" t="str">
            <v>SI</v>
          </cell>
          <cell r="M506" t="str">
            <v>NO</v>
          </cell>
          <cell r="N506" t="str">
            <v>NO</v>
          </cell>
          <cell r="O506" t="str">
            <v>SI</v>
          </cell>
          <cell r="P506" t="str">
            <v>Municipios</v>
          </cell>
          <cell r="Q506" t="str">
            <v>Anual</v>
          </cell>
          <cell r="R506" t="str">
            <v>Acumulado</v>
          </cell>
          <cell r="S506">
            <v>24</v>
          </cell>
          <cell r="T506">
            <v>10</v>
          </cell>
          <cell r="U506">
            <v>10</v>
          </cell>
          <cell r="V506">
            <v>10</v>
          </cell>
          <cell r="W506">
            <v>10</v>
          </cell>
          <cell r="X506">
            <v>40</v>
          </cell>
          <cell r="Y506">
            <v>0</v>
          </cell>
          <cell r="Z506">
            <v>0</v>
          </cell>
          <cell r="AA506">
            <v>0</v>
          </cell>
          <cell r="AB506">
            <v>0</v>
          </cell>
          <cell r="AC506">
            <v>0</v>
          </cell>
          <cell r="AD506">
            <v>0</v>
          </cell>
          <cell r="AE506" t="str">
            <v>Para la vigencia 2016, se programó el fortalecimiento de municipios con Conciliadores en Equidad a través de dos actividades: 1. Capacitación a Conciliadores en Equidad y 2. Implementación de Procesos MICE. Está en proceso la revisión documental de los po</v>
          </cell>
          <cell r="AF506">
            <v>42460.208333333299</v>
          </cell>
          <cell r="AG506">
            <v>42501.794590474499</v>
          </cell>
          <cell r="AH506" t="str">
            <v>Adela del Pilar Parra González</v>
          </cell>
          <cell r="AI506" t="str">
            <v>aparra@dnp.gov.co</v>
          </cell>
          <cell r="AJ506">
            <v>1</v>
          </cell>
          <cell r="AK506">
            <v>0</v>
          </cell>
          <cell r="AL506">
            <v>0</v>
          </cell>
        </row>
        <row r="507">
          <cell r="A507">
            <v>5364</v>
          </cell>
          <cell r="B507" t="str">
            <v>Todos por un Nuevo País</v>
          </cell>
          <cell r="C507" t="str">
            <v>Seguridad, justicia y democracia para la construcción de paz</v>
          </cell>
          <cell r="D507" t="str">
            <v>Promover la prestación, administración y acceso a los servicios de justicia con un enfoque sistémico y territorial.</v>
          </cell>
          <cell r="E507" t="str">
            <v>Justicia</v>
          </cell>
          <cell r="F507" t="str">
            <v>MinJusticia</v>
          </cell>
          <cell r="G507" t="str">
            <v>Fortalecimiento y Promoción de los Mecanismos Alternativos de Solución de Conflictos</v>
          </cell>
          <cell r="H507">
            <v>5364</v>
          </cell>
          <cell r="I507" t="str">
            <v>Fases para el fortalecimiento de los sistemas de justicia propios de los pueblos indígenas y la generación de escenarios y acciones efectivos de coordinación con el Sistema Judicial Nacional</v>
          </cell>
          <cell r="J507" t="str">
            <v>Producto</v>
          </cell>
          <cell r="K507" t="str">
            <v>Sectorial</v>
          </cell>
          <cell r="L507" t="str">
            <v>SI</v>
          </cell>
          <cell r="M507" t="str">
            <v>NO</v>
          </cell>
          <cell r="N507" t="str">
            <v>NO</v>
          </cell>
          <cell r="O507" t="str">
            <v>SI</v>
          </cell>
          <cell r="P507" t="str">
            <v>Porcentaje</v>
          </cell>
          <cell r="Q507" t="str">
            <v>Anual</v>
          </cell>
          <cell r="R507" t="str">
            <v>Acumulado</v>
          </cell>
          <cell r="S507">
            <v>0</v>
          </cell>
          <cell r="T507">
            <v>18</v>
          </cell>
          <cell r="U507">
            <v>38</v>
          </cell>
          <cell r="V507">
            <v>32</v>
          </cell>
          <cell r="W507">
            <v>12</v>
          </cell>
          <cell r="X507">
            <v>100</v>
          </cell>
          <cell r="Y507">
            <v>0</v>
          </cell>
          <cell r="Z507">
            <v>0</v>
          </cell>
          <cell r="AA507">
            <v>0</v>
          </cell>
          <cell r="AB507">
            <v>0</v>
          </cell>
          <cell r="AC507">
            <v>0</v>
          </cell>
          <cell r="AD507">
            <v>0</v>
          </cell>
          <cell r="AE507" t="str">
            <v>Para la meta relacionada con los indígenas privados de la libertad, se continúa con la consolidación del proyecto de inversión para gestionar las apropiaciones presupuestales correspondientes. En el comité de contratación realizado el 25 de abril de 2016,</v>
          </cell>
          <cell r="AF507">
            <v>42490.208333333299</v>
          </cell>
          <cell r="AG507">
            <v>42496.786661886603</v>
          </cell>
          <cell r="AH507" t="str">
            <v>Fernando Arévalo Carrascal</v>
          </cell>
          <cell r="AI507" t="str">
            <v>fernando.arevalo@minjusticia.gov.co</v>
          </cell>
          <cell r="AJ507">
            <v>30</v>
          </cell>
          <cell r="AK507">
            <v>0</v>
          </cell>
          <cell r="AL507">
            <v>0</v>
          </cell>
        </row>
        <row r="508">
          <cell r="A508">
            <v>4423</v>
          </cell>
          <cell r="B508" t="str">
            <v>Todos por un Nuevo País</v>
          </cell>
          <cell r="C508" t="str">
            <v>Seguridad, justicia y democracia para la construcción de paz</v>
          </cell>
          <cell r="D508" t="str">
            <v>Promover la prestación, administración y acceso a los servicios de justicia con un enfoque sistémico y territorial.</v>
          </cell>
          <cell r="E508" t="str">
            <v>Justicia</v>
          </cell>
          <cell r="F508" t="str">
            <v>MinJusticia</v>
          </cell>
          <cell r="G508" t="str">
            <v>Racionalización normativa y legal realizada desde el Sector Justicia</v>
          </cell>
          <cell r="H508">
            <v>4423</v>
          </cell>
          <cell r="I508" t="str">
            <v>Normas de carácter general y abstracto con análisis de vigencia y afectación jurisprudencial disponibles en el Sistema Único de Información Normativa SUIN- JURISCOL.</v>
          </cell>
          <cell r="J508" t="str">
            <v>Producto</v>
          </cell>
          <cell r="K508" t="str">
            <v>Sectorial</v>
          </cell>
          <cell r="L508" t="str">
            <v>SI</v>
          </cell>
          <cell r="M508" t="str">
            <v>NO</v>
          </cell>
          <cell r="N508" t="str">
            <v>NO</v>
          </cell>
          <cell r="O508" t="str">
            <v>SI</v>
          </cell>
          <cell r="P508" t="str">
            <v>Decretos</v>
          </cell>
          <cell r="Q508" t="str">
            <v>Mensual</v>
          </cell>
          <cell r="R508" t="str">
            <v>Acumulado</v>
          </cell>
          <cell r="S508">
            <v>0</v>
          </cell>
          <cell r="T508">
            <v>40000</v>
          </cell>
          <cell r="U508">
            <v>8000</v>
          </cell>
          <cell r="V508">
            <v>3000</v>
          </cell>
          <cell r="W508">
            <v>2000</v>
          </cell>
          <cell r="X508">
            <v>53000</v>
          </cell>
          <cell r="Y508">
            <v>159</v>
          </cell>
          <cell r="Z508">
            <v>1.988</v>
          </cell>
          <cell r="AA508">
            <v>44073</v>
          </cell>
          <cell r="AB508">
            <v>83.156999999999996</v>
          </cell>
          <cell r="AC508">
            <v>42490.208333333299</v>
          </cell>
          <cell r="AD508">
            <v>42496.778607835702</v>
          </cell>
          <cell r="AE508" t="str">
            <v>Se están verificando los diarios oficiales para la elaboración de la lista de las 8.000 normas de carácter general y abstracto para registrar y cargar en el sistema. Es importante señalar, que todos estos registros se encuentran cargados en el ambiente de</v>
          </cell>
          <cell r="AF508">
            <v>42490.208333333299</v>
          </cell>
          <cell r="AG508">
            <v>42496.778607673601</v>
          </cell>
          <cell r="AH508" t="str">
            <v>Fernando Arévalo Carrascal</v>
          </cell>
          <cell r="AI508" t="str">
            <v>fernando.arevalo@minjusticia.gov.co</v>
          </cell>
          <cell r="AJ508">
            <v>1</v>
          </cell>
          <cell r="AK508">
            <v>42520.208333333299</v>
          </cell>
          <cell r="AL508">
            <v>-14</v>
          </cell>
        </row>
        <row r="509">
          <cell r="A509">
            <v>5231</v>
          </cell>
          <cell r="B509" t="str">
            <v>Todos por un Nuevo País</v>
          </cell>
          <cell r="C509" t="str">
            <v>Seguridad, justicia y democracia para la construcción de paz</v>
          </cell>
          <cell r="D509" t="str">
            <v>Promover la prestación, administración y acceso a los servicios de justicia con un enfoque sistémico y territorial.</v>
          </cell>
          <cell r="E509" t="str">
            <v>Justicia</v>
          </cell>
          <cell r="F509" t="str">
            <v>MinJusticia</v>
          </cell>
          <cell r="G509" t="str">
            <v>Grupos Étnicos - Justicia</v>
          </cell>
          <cell r="H509">
            <v>5231</v>
          </cell>
          <cell r="I509" t="str">
            <v>Encuentros realizados para el fortalecimiento de la justicia propia del pueblo Rrom</v>
          </cell>
          <cell r="J509" t="str">
            <v>Producto</v>
          </cell>
          <cell r="K509" t="str">
            <v>Transversal</v>
          </cell>
          <cell r="L509" t="str">
            <v>NO</v>
          </cell>
          <cell r="M509" t="str">
            <v>NO</v>
          </cell>
          <cell r="N509" t="str">
            <v>NO</v>
          </cell>
          <cell r="O509" t="str">
            <v>NO</v>
          </cell>
          <cell r="P509" t="str">
            <v>Encuentros</v>
          </cell>
          <cell r="Q509" t="str">
            <v>Anual</v>
          </cell>
          <cell r="R509" t="str">
            <v>Acumulado</v>
          </cell>
          <cell r="S509">
            <v>0</v>
          </cell>
          <cell r="T509">
            <v>0</v>
          </cell>
          <cell r="U509">
            <v>1</v>
          </cell>
          <cell r="V509">
            <v>0</v>
          </cell>
          <cell r="W509">
            <v>1</v>
          </cell>
          <cell r="X509">
            <v>2</v>
          </cell>
          <cell r="Y509">
            <v>0</v>
          </cell>
          <cell r="Z509">
            <v>0</v>
          </cell>
          <cell r="AA509">
            <v>0</v>
          </cell>
          <cell r="AB509">
            <v>0</v>
          </cell>
          <cell r="AC509">
            <v>0</v>
          </cell>
          <cell r="AD509">
            <v>0</v>
          </cell>
          <cell r="AE509" t="str">
            <v>Inclusión en el Plan Anual de Adquisiciones 2016 del MJD: Desarrollar de manera conjunta con el Ministerio del Interior, el diseño de la guia para acercar las prácticas de la justicia Rom y Justicia Ordinaria, y apoyar la realización de un encuentro nacio</v>
          </cell>
          <cell r="AF509">
            <v>42490.208333333299</v>
          </cell>
          <cell r="AG509">
            <v>42496.768761539402</v>
          </cell>
          <cell r="AH509" t="str">
            <v>Fernando Arévalo Carrascal</v>
          </cell>
          <cell r="AI509" t="str">
            <v>fernando.arevalo@minjusticia.gov.co</v>
          </cell>
          <cell r="AJ509">
            <v>7</v>
          </cell>
          <cell r="AK509">
            <v>0</v>
          </cell>
          <cell r="AL509">
            <v>0</v>
          </cell>
        </row>
        <row r="510">
          <cell r="A510">
            <v>5232</v>
          </cell>
          <cell r="B510" t="str">
            <v>Todos por un Nuevo País</v>
          </cell>
          <cell r="C510" t="str">
            <v>Seguridad, justicia y democracia para la construcción de paz</v>
          </cell>
          <cell r="D510" t="str">
            <v>Promover la prestación, administración y acceso a los servicios de justicia con un enfoque sistémico y territorial.</v>
          </cell>
          <cell r="E510" t="str">
            <v>Justicia</v>
          </cell>
          <cell r="F510" t="str">
            <v>MinJusticia</v>
          </cell>
          <cell r="G510" t="str">
            <v>Grupos Étnicos - Justicia</v>
          </cell>
          <cell r="H510">
            <v>5232</v>
          </cell>
          <cell r="I510" t="str">
            <v>Protocolo elaborado y firmado por la Kriss Romani</v>
          </cell>
          <cell r="J510" t="str">
            <v>Producto</v>
          </cell>
          <cell r="K510" t="str">
            <v>Transversal</v>
          </cell>
          <cell r="L510" t="str">
            <v>NO</v>
          </cell>
          <cell r="M510" t="str">
            <v>NO</v>
          </cell>
          <cell r="N510" t="str">
            <v>NO</v>
          </cell>
          <cell r="O510" t="str">
            <v>NO</v>
          </cell>
          <cell r="P510" t="str">
            <v>Documento protocolo</v>
          </cell>
          <cell r="Q510" t="str">
            <v>Anual</v>
          </cell>
          <cell r="R510" t="str">
            <v>Acumulado</v>
          </cell>
          <cell r="S510">
            <v>0</v>
          </cell>
          <cell r="T510">
            <v>0</v>
          </cell>
          <cell r="U510">
            <v>1</v>
          </cell>
          <cell r="V510">
            <v>0</v>
          </cell>
          <cell r="W510">
            <v>0</v>
          </cell>
          <cell r="X510">
            <v>1</v>
          </cell>
          <cell r="Y510">
            <v>0</v>
          </cell>
          <cell r="Z510">
            <v>0</v>
          </cell>
          <cell r="AA510">
            <v>0</v>
          </cell>
          <cell r="AB510">
            <v>0</v>
          </cell>
          <cell r="AC510">
            <v>0</v>
          </cell>
          <cell r="AD510">
            <v>0</v>
          </cell>
          <cell r="AE510" t="str">
            <v xml:space="preserve">Inclusión en el Plan Anual de Adquisiciones 2016 del MJD: Elaborar un protocolo a través de los Seré Rromani de Kumpania del Pueblo Rom, a fin de fortalecer su Kriss Romani por $49.500.000.00 </v>
          </cell>
          <cell r="AF510">
            <v>42490.208333333299</v>
          </cell>
          <cell r="AG510">
            <v>42496.7729994213</v>
          </cell>
          <cell r="AH510" t="str">
            <v>Fernando Arévalo Carrascal</v>
          </cell>
          <cell r="AI510" t="str">
            <v>fernando.arevalo@minjusticia.gov.co</v>
          </cell>
          <cell r="AJ510">
            <v>7</v>
          </cell>
          <cell r="AK510">
            <v>0</v>
          </cell>
          <cell r="AL510">
            <v>0</v>
          </cell>
        </row>
        <row r="511">
          <cell r="A511">
            <v>4430</v>
          </cell>
          <cell r="B511" t="str">
            <v>Todos por un Nuevo País</v>
          </cell>
          <cell r="C511" t="str">
            <v>Seguridad, justicia y democracia para la construcción de paz</v>
          </cell>
          <cell r="D511" t="str">
            <v>Promover la prestación, administración y acceso a los servicios de justicia con un enfoque sistémico y territorial.</v>
          </cell>
          <cell r="E511" t="str">
            <v>Justicia</v>
          </cell>
          <cell r="F511" t="str">
            <v>SNR</v>
          </cell>
          <cell r="G511" t="str">
            <v>Definición de la Propiedad e Información Inmobiliaria</v>
          </cell>
          <cell r="H511">
            <v>4430</v>
          </cell>
          <cell r="I511" t="str">
            <v>Predios saneados y formalizados a víctimas y campesinos en el marco de los convenios suscritos entre las entidades territoriales y la Superintendencia de Notariado y Registro</v>
          </cell>
          <cell r="J511" t="str">
            <v>Producto</v>
          </cell>
          <cell r="K511" t="str">
            <v>Sectorial</v>
          </cell>
          <cell r="L511" t="str">
            <v>NO</v>
          </cell>
          <cell r="M511" t="str">
            <v>NO</v>
          </cell>
          <cell r="N511" t="str">
            <v>NO</v>
          </cell>
          <cell r="O511" t="str">
            <v>SI</v>
          </cell>
          <cell r="P511" t="str">
            <v>Predios</v>
          </cell>
          <cell r="Q511" t="str">
            <v>Semestral</v>
          </cell>
          <cell r="R511" t="str">
            <v>Acumulado</v>
          </cell>
          <cell r="S511">
            <v>9903</v>
          </cell>
          <cell r="T511">
            <v>3000</v>
          </cell>
          <cell r="U511">
            <v>3000</v>
          </cell>
          <cell r="V511">
            <v>3000</v>
          </cell>
          <cell r="W511">
            <v>3000</v>
          </cell>
          <cell r="X511">
            <v>12000</v>
          </cell>
          <cell r="Y511">
            <v>0</v>
          </cell>
          <cell r="Z511">
            <v>0</v>
          </cell>
          <cell r="AA511">
            <v>0</v>
          </cell>
          <cell r="AB511">
            <v>0</v>
          </cell>
          <cell r="AC511">
            <v>0</v>
          </cell>
          <cell r="AD511">
            <v>0</v>
          </cell>
          <cell r="AE511" t="str">
            <v>Durante el mes de abril, la Superintendencia de Notariado y Registro, acompañó los procesos de entrega de 773 títulos de propiedad, (493) en Medellin, y (280) en Caucasia (Antioquia).</v>
          </cell>
          <cell r="AF511">
            <v>42490.208333333299</v>
          </cell>
          <cell r="AG511">
            <v>42496.773400381899</v>
          </cell>
          <cell r="AH511" t="str">
            <v>Jairo Alonso Mesa Guerra</v>
          </cell>
          <cell r="AI511" t="str">
            <v>jairo.mesa@supernotariado.gov.co</v>
          </cell>
          <cell r="AJ511">
            <v>5</v>
          </cell>
          <cell r="AK511">
            <v>0</v>
          </cell>
          <cell r="AL511">
            <v>0</v>
          </cell>
        </row>
        <row r="512">
          <cell r="A512">
            <v>4431</v>
          </cell>
          <cell r="B512" t="str">
            <v>Todos por un Nuevo País</v>
          </cell>
          <cell r="C512" t="str">
            <v>Seguridad, justicia y democracia para la construcción de paz</v>
          </cell>
          <cell r="D512" t="str">
            <v>Promover la prestación, administración y acceso a los servicios de justicia con un enfoque sistémico y territorial.</v>
          </cell>
          <cell r="E512" t="str">
            <v>Justicia</v>
          </cell>
          <cell r="F512" t="str">
            <v>SNR</v>
          </cell>
          <cell r="G512" t="str">
            <v>Definición de la Propiedad e Información Inmobiliaria</v>
          </cell>
          <cell r="H512">
            <v>4431</v>
          </cell>
          <cell r="I512" t="str">
            <v>Círculos registrales nuevos y reorganizados</v>
          </cell>
          <cell r="J512" t="str">
            <v>Producto</v>
          </cell>
          <cell r="K512" t="str">
            <v>Sectorial</v>
          </cell>
          <cell r="L512" t="str">
            <v>SI</v>
          </cell>
          <cell r="M512" t="str">
            <v>NO</v>
          </cell>
          <cell r="N512" t="str">
            <v>NO</v>
          </cell>
          <cell r="O512" t="str">
            <v>SI</v>
          </cell>
          <cell r="P512" t="str">
            <v>Círculos registrales</v>
          </cell>
          <cell r="Q512" t="str">
            <v>Anual</v>
          </cell>
          <cell r="R512" t="str">
            <v>Acumulado</v>
          </cell>
          <cell r="S512">
            <v>3</v>
          </cell>
          <cell r="T512">
            <v>21</v>
          </cell>
          <cell r="U512">
            <v>21</v>
          </cell>
          <cell r="V512">
            <v>18</v>
          </cell>
          <cell r="W512">
            <v>16</v>
          </cell>
          <cell r="X512">
            <v>76</v>
          </cell>
          <cell r="Y512">
            <v>0</v>
          </cell>
          <cell r="Z512">
            <v>0</v>
          </cell>
          <cell r="AA512">
            <v>0</v>
          </cell>
          <cell r="AB512">
            <v>0</v>
          </cell>
          <cell r="AC512">
            <v>0</v>
          </cell>
          <cell r="AD512">
            <v>0</v>
          </cell>
          <cell r="AE512" t="str">
            <v>Se remitio al Ministerio de Justicia y del Derecho el proyecto de Decreto para su revisión y trámite respectivo, relacionado con la creación de la Oficina de Registro de Sibundoy, Supresión de la Oficina de Cañasgordas y Modificación de circulos y circuns</v>
          </cell>
          <cell r="AF512">
            <v>42490.208333333299</v>
          </cell>
          <cell r="AG512">
            <v>42501.790969641203</v>
          </cell>
          <cell r="AH512" t="str">
            <v>Libardo Rafael Sierra Pacheco</v>
          </cell>
          <cell r="AI512" t="str">
            <v>libardo.sierra@supernotariado.gov.co</v>
          </cell>
          <cell r="AJ512">
            <v>5</v>
          </cell>
          <cell r="AK512">
            <v>0</v>
          </cell>
          <cell r="AL512">
            <v>0</v>
          </cell>
        </row>
        <row r="513">
          <cell r="A513">
            <v>4432</v>
          </cell>
          <cell r="B513" t="str">
            <v>Todos por un Nuevo País</v>
          </cell>
          <cell r="C513" t="str">
            <v>Seguridad, justicia y democracia para la construcción de paz</v>
          </cell>
          <cell r="D513" t="str">
            <v>Promover la prestación, administración y acceso a los servicios de justicia con un enfoque sistémico y territorial.</v>
          </cell>
          <cell r="E513" t="str">
            <v>Justicia</v>
          </cell>
          <cell r="F513" t="str">
            <v>SNR</v>
          </cell>
          <cell r="G513" t="str">
            <v>Definición de la Propiedad e Información Inmobiliaria</v>
          </cell>
          <cell r="H513">
            <v>4432</v>
          </cell>
          <cell r="I513" t="str">
            <v>Notarías conectadas al Sistema de Información Notarial</v>
          </cell>
          <cell r="J513" t="str">
            <v>Producto</v>
          </cell>
          <cell r="K513" t="str">
            <v>Sectorial</v>
          </cell>
          <cell r="L513" t="str">
            <v>SI</v>
          </cell>
          <cell r="M513" t="str">
            <v>NO</v>
          </cell>
          <cell r="N513" t="str">
            <v>NO</v>
          </cell>
          <cell r="O513" t="str">
            <v>SI</v>
          </cell>
          <cell r="P513" t="str">
            <v>Notarías</v>
          </cell>
          <cell r="Q513" t="str">
            <v>Anual</v>
          </cell>
          <cell r="R513" t="str">
            <v>Capacidad</v>
          </cell>
          <cell r="S513">
            <v>641</v>
          </cell>
          <cell r="T513">
            <v>701</v>
          </cell>
          <cell r="U513">
            <v>761</v>
          </cell>
          <cell r="V513">
            <v>821</v>
          </cell>
          <cell r="W513">
            <v>904</v>
          </cell>
          <cell r="X513">
            <v>904</v>
          </cell>
          <cell r="Y513">
            <v>0</v>
          </cell>
          <cell r="Z513">
            <v>0</v>
          </cell>
          <cell r="AA513">
            <v>0</v>
          </cell>
          <cell r="AB513">
            <v>0</v>
          </cell>
          <cell r="AC513">
            <v>0</v>
          </cell>
          <cell r="AD513">
            <v>0</v>
          </cell>
          <cell r="AE513" t="str">
            <v>Se adelantó una mesa de trabajo el día 25 de abril en la cual se establecieron tareas tendientes a la definición de un estudio técnico de la solución que se requiere para darle cumplimiento al indicador, en el cual se incluirá el tema técnico y presupuest</v>
          </cell>
          <cell r="AF513">
            <v>42490.208333333299</v>
          </cell>
          <cell r="AG513">
            <v>42501.794917627303</v>
          </cell>
          <cell r="AH513" t="str">
            <v>María Emma Orozco Espinosa</v>
          </cell>
          <cell r="AI513" t="str">
            <v>maria.orozco@supernotariado.gov.co</v>
          </cell>
          <cell r="AJ513">
            <v>5</v>
          </cell>
          <cell r="AK513">
            <v>0</v>
          </cell>
          <cell r="AL513">
            <v>0</v>
          </cell>
        </row>
        <row r="514">
          <cell r="A514">
            <v>4433</v>
          </cell>
          <cell r="B514" t="str">
            <v>Todos por un Nuevo País</v>
          </cell>
          <cell r="C514" t="str">
            <v>Seguridad, justicia y democracia para la construcción de paz</v>
          </cell>
          <cell r="D514" t="str">
            <v>Promover la prestación, administración y acceso a los servicios de justicia con un enfoque sistémico y territorial.</v>
          </cell>
          <cell r="E514" t="str">
            <v>Justicia</v>
          </cell>
          <cell r="F514" t="str">
            <v>SNR</v>
          </cell>
          <cell r="G514" t="str">
            <v>Definición de la Propiedad e Información Inmobiliaria</v>
          </cell>
          <cell r="H514">
            <v>4433</v>
          </cell>
          <cell r="I514" t="str">
            <v>Medidas de protección registral colectivas a los predios despojados o abandonados.</v>
          </cell>
          <cell r="J514" t="str">
            <v>Producto</v>
          </cell>
          <cell r="K514" t="str">
            <v>Sectorial</v>
          </cell>
          <cell r="L514" t="str">
            <v>SI</v>
          </cell>
          <cell r="M514" t="str">
            <v>NO</v>
          </cell>
          <cell r="N514" t="str">
            <v>NO</v>
          </cell>
          <cell r="O514" t="str">
            <v>SI</v>
          </cell>
          <cell r="P514" t="str">
            <v>Medidas de protección registral individual</v>
          </cell>
          <cell r="Q514" t="str">
            <v>Trimestral</v>
          </cell>
          <cell r="R514" t="str">
            <v>Acumulado</v>
          </cell>
          <cell r="S514">
            <v>300</v>
          </cell>
          <cell r="T514">
            <v>300</v>
          </cell>
          <cell r="U514">
            <v>300</v>
          </cell>
          <cell r="V514">
            <v>300</v>
          </cell>
          <cell r="W514">
            <v>300</v>
          </cell>
          <cell r="X514">
            <v>1200</v>
          </cell>
          <cell r="Y514">
            <v>650</v>
          </cell>
          <cell r="Z514">
            <v>100</v>
          </cell>
          <cell r="AA514">
            <v>5203</v>
          </cell>
          <cell r="AB514">
            <v>100</v>
          </cell>
          <cell r="AC514">
            <v>42460.208333333299</v>
          </cell>
          <cell r="AD514">
            <v>42496.426486574099</v>
          </cell>
          <cell r="AE514" t="str">
            <v>Durante el mes de marzo, la Superintendencia de Notariado y Registro, no recibió solicitudes de aplicación o levantamiento de las medidas de protección colectiva.</v>
          </cell>
          <cell r="AF514">
            <v>42429.208333333299</v>
          </cell>
          <cell r="AG514">
            <v>42496.426486458302</v>
          </cell>
          <cell r="AH514" t="str">
            <v>Jairo Alonso Mesa Guerra</v>
          </cell>
          <cell r="AI514" t="str">
            <v>jairo.mesa@supernotariado.gov.co</v>
          </cell>
          <cell r="AJ514">
            <v>5</v>
          </cell>
          <cell r="AK514">
            <v>42551.208333333299</v>
          </cell>
          <cell r="AL514">
            <v>-48</v>
          </cell>
        </row>
        <row r="515">
          <cell r="A515">
            <v>4434</v>
          </cell>
          <cell r="B515" t="str">
            <v>Todos por un Nuevo País</v>
          </cell>
          <cell r="C515" t="str">
            <v>Seguridad, justicia y democracia para la construcción de paz</v>
          </cell>
          <cell r="D515" t="str">
            <v>Promover la prestación, administración y acceso a los servicios de justicia con un enfoque sistémico y territorial.</v>
          </cell>
          <cell r="E515" t="str">
            <v>Justicia</v>
          </cell>
          <cell r="F515" t="str">
            <v>SNR</v>
          </cell>
          <cell r="G515" t="str">
            <v>Definición de la Propiedad e Información Inmobiliaria</v>
          </cell>
          <cell r="H515">
            <v>4434</v>
          </cell>
          <cell r="I515" t="str">
            <v>Medidas de protección registral individual a los predios despojados o abandonados</v>
          </cell>
          <cell r="J515" t="str">
            <v>Producto</v>
          </cell>
          <cell r="K515" t="str">
            <v>Sectorial</v>
          </cell>
          <cell r="L515" t="str">
            <v>SI</v>
          </cell>
          <cell r="M515" t="str">
            <v>NO</v>
          </cell>
          <cell r="N515" t="str">
            <v>NO</v>
          </cell>
          <cell r="O515" t="str">
            <v>SI</v>
          </cell>
          <cell r="P515" t="str">
            <v>Medidas de protección registral individual</v>
          </cell>
          <cell r="Q515" t="str">
            <v>Trimestral</v>
          </cell>
          <cell r="R515" t="str">
            <v>Acumulado</v>
          </cell>
          <cell r="S515">
            <v>3598</v>
          </cell>
          <cell r="T515">
            <v>4000</v>
          </cell>
          <cell r="U515">
            <v>3000</v>
          </cell>
          <cell r="V515">
            <v>1000</v>
          </cell>
          <cell r="W515">
            <v>1000</v>
          </cell>
          <cell r="X515">
            <v>9000</v>
          </cell>
          <cell r="Y515">
            <v>137</v>
          </cell>
          <cell r="Z515">
            <v>4.57</v>
          </cell>
          <cell r="AA515">
            <v>2981</v>
          </cell>
          <cell r="AB515">
            <v>33.119999999999997</v>
          </cell>
          <cell r="AC515">
            <v>42460.208333333299</v>
          </cell>
          <cell r="AD515">
            <v>42471.481110266199</v>
          </cell>
          <cell r="AE515" t="str">
            <v>De conformidad con lo establecido por el parágrafo primero del artículo 28 del Decreto 2365 del 07 de diciembre de 2015, la administración del Registro Único de Predios y Territorio Abandonados por la Violencia, RUPTA, pasó a la Unidad Administrativa Espe</v>
          </cell>
          <cell r="AF515">
            <v>42490.208333333299</v>
          </cell>
          <cell r="AG515">
            <v>42496.786240243098</v>
          </cell>
          <cell r="AH515" t="str">
            <v>Jairo Alonso Mesa Guerra</v>
          </cell>
          <cell r="AI515" t="str">
            <v>jairo.mesa@supernotariado.gov.co</v>
          </cell>
          <cell r="AJ515">
            <v>5</v>
          </cell>
          <cell r="AK515">
            <v>42551.208333333299</v>
          </cell>
          <cell r="AL515">
            <v>-48</v>
          </cell>
        </row>
        <row r="516">
          <cell r="A516">
            <v>4609</v>
          </cell>
          <cell r="B516" t="str">
            <v>Todos por un Nuevo País</v>
          </cell>
          <cell r="C516" t="str">
            <v>Seguridad, justicia y democracia para la construcción de paz</v>
          </cell>
          <cell r="D516" t="str">
            <v>Fortalecer las instituciones democráticas para la promoción, respeto y protección de Derechos Humanos, la construcción de acuerdos sociales incluyentes y la gestión pacífica de conflictos</v>
          </cell>
          <cell r="E516" t="str">
            <v>Interior</v>
          </cell>
          <cell r="F516" t="str">
            <v>MinInterior</v>
          </cell>
          <cell r="G516" t="str">
            <v>Asuntos Indígenas, ROM, comunidades negras, afrocolombianas, raizales y palenqueras</v>
          </cell>
          <cell r="H516">
            <v>4609</v>
          </cell>
          <cell r="I516" t="str">
            <v>Meses en el desarrollo del proceso entre las fases de Pre consulta y Protocolización</v>
          </cell>
          <cell r="J516" t="str">
            <v>Producto</v>
          </cell>
          <cell r="K516" t="str">
            <v>Sectorial</v>
          </cell>
          <cell r="L516" t="str">
            <v>SI</v>
          </cell>
          <cell r="M516" t="str">
            <v>NO</v>
          </cell>
          <cell r="N516" t="str">
            <v>NO</v>
          </cell>
          <cell r="O516" t="str">
            <v>SI</v>
          </cell>
          <cell r="P516" t="str">
            <v>Meses</v>
          </cell>
          <cell r="Q516" t="str">
            <v>Mensual</v>
          </cell>
          <cell r="R516" t="str">
            <v>Reducción</v>
          </cell>
          <cell r="S516">
            <v>9</v>
          </cell>
          <cell r="T516">
            <v>4</v>
          </cell>
          <cell r="U516">
            <v>4</v>
          </cell>
          <cell r="V516">
            <v>3</v>
          </cell>
          <cell r="W516">
            <v>3</v>
          </cell>
          <cell r="X516">
            <v>3</v>
          </cell>
          <cell r="Y516">
            <v>11</v>
          </cell>
          <cell r="Z516">
            <v>0</v>
          </cell>
          <cell r="AA516">
            <v>11</v>
          </cell>
          <cell r="AB516">
            <v>0</v>
          </cell>
          <cell r="AC516">
            <v>42460.208333333299</v>
          </cell>
          <cell r="AD516">
            <v>42468.668347881903</v>
          </cell>
          <cell r="AE516" t="str">
            <v>La sumatoria del número de meses que dura los procesos de consulta previa desde la fase de pre consulta y protocolización con cada una de las comunidades para el mes de Febrero, fue de 268 meses sobre 25 comunidades con protocolización de acuerdos, para u</v>
          </cell>
          <cell r="AF516">
            <v>42460.208333333299</v>
          </cell>
          <cell r="AG516">
            <v>42468.668347719897</v>
          </cell>
          <cell r="AH516" t="str">
            <v>Claudia Torres</v>
          </cell>
          <cell r="AI516" t="str">
            <v>claudia.torres@mininterior.gov.co</v>
          </cell>
          <cell r="AJ516">
            <v>0</v>
          </cell>
          <cell r="AK516">
            <v>42490.208333333299</v>
          </cell>
          <cell r="AL516">
            <v>17</v>
          </cell>
        </row>
        <row r="517">
          <cell r="A517">
            <v>4610</v>
          </cell>
          <cell r="B517" t="str">
            <v>Todos por un Nuevo País</v>
          </cell>
          <cell r="C517" t="str">
            <v>Seguridad, justicia y democracia para la construcción de paz</v>
          </cell>
          <cell r="D517" t="str">
            <v>Fortalecer las instituciones democráticas para la promoción, respeto y protección de Derechos Humanos, la construcción de acuerdos sociales incluyentes y la gestión pacífica de conflictos</v>
          </cell>
          <cell r="E517" t="str">
            <v>Interior</v>
          </cell>
          <cell r="F517" t="str">
            <v>MinInterior</v>
          </cell>
          <cell r="G517" t="str">
            <v>Asuntos Indígenas, ROM, comunidades negras, afrocolombianas, raizales y palenqueras</v>
          </cell>
          <cell r="H517">
            <v>4610</v>
          </cell>
          <cell r="I517" t="str">
            <v>Protocolizaciones con comunidades étnicas</v>
          </cell>
          <cell r="J517" t="str">
            <v>Producto</v>
          </cell>
          <cell r="K517" t="str">
            <v>Sectorial</v>
          </cell>
          <cell r="L517" t="str">
            <v>SI</v>
          </cell>
          <cell r="M517" t="str">
            <v>NO</v>
          </cell>
          <cell r="N517" t="str">
            <v>NO</v>
          </cell>
          <cell r="O517" t="str">
            <v>SI</v>
          </cell>
          <cell r="P517" t="str">
            <v>Protocolizaciones</v>
          </cell>
          <cell r="Q517" t="str">
            <v>Mensual</v>
          </cell>
          <cell r="R517" t="str">
            <v>Acumulado</v>
          </cell>
          <cell r="S517">
            <v>1143</v>
          </cell>
          <cell r="T517">
            <v>888</v>
          </cell>
          <cell r="U517">
            <v>888</v>
          </cell>
          <cell r="V517">
            <v>888</v>
          </cell>
          <cell r="W517">
            <v>888</v>
          </cell>
          <cell r="X517">
            <v>3552</v>
          </cell>
          <cell r="Y517">
            <v>32</v>
          </cell>
          <cell r="Z517">
            <v>3.6</v>
          </cell>
          <cell r="AA517">
            <v>817</v>
          </cell>
          <cell r="AB517">
            <v>23</v>
          </cell>
          <cell r="AC517">
            <v>42460.208333333299</v>
          </cell>
          <cell r="AD517">
            <v>42468.680920335602</v>
          </cell>
          <cell r="AE517" t="str">
            <v>La Dirección de Consulta Previa, en cumplimiento de sus funciones en el mes de marzo realizo 25 protocolizaciones de acuerdos con grupos étnicos</v>
          </cell>
          <cell r="AF517">
            <v>42460.208333333299</v>
          </cell>
          <cell r="AG517">
            <v>42468.6809202199</v>
          </cell>
          <cell r="AH517" t="str">
            <v>Claudia Torres</v>
          </cell>
          <cell r="AI517" t="str">
            <v>claudia.torres@mininterior.gov.co</v>
          </cell>
          <cell r="AJ517">
            <v>0</v>
          </cell>
          <cell r="AK517">
            <v>42490.208333333299</v>
          </cell>
          <cell r="AL517">
            <v>17</v>
          </cell>
        </row>
        <row r="518">
          <cell r="A518">
            <v>4611</v>
          </cell>
          <cell r="B518" t="str">
            <v>Todos por un Nuevo País</v>
          </cell>
          <cell r="C518" t="str">
            <v>Seguridad, justicia y democracia para la construcción de paz</v>
          </cell>
          <cell r="D518" t="str">
            <v>Fortalecer las instituciones democráticas para la promoción, respeto y protección de Derechos Humanos, la construcción de acuerdos sociales incluyentes y la gestión pacífica de conflictos</v>
          </cell>
          <cell r="E518" t="str">
            <v>Interior</v>
          </cell>
          <cell r="F518" t="str">
            <v>MinInterior</v>
          </cell>
          <cell r="G518" t="str">
            <v>Asuntos Indígenas, ROM, comunidades negras, afrocolombianas, raizales y palenqueras</v>
          </cell>
          <cell r="H518">
            <v>4611</v>
          </cell>
          <cell r="I518" t="str">
            <v>Certificaciones expedidas  (con y sin verificación en campo)</v>
          </cell>
          <cell r="J518" t="str">
            <v>Producto</v>
          </cell>
          <cell r="K518" t="str">
            <v>Sectorial</v>
          </cell>
          <cell r="L518" t="str">
            <v>SI</v>
          </cell>
          <cell r="M518" t="str">
            <v>NO</v>
          </cell>
          <cell r="N518" t="str">
            <v>NO</v>
          </cell>
          <cell r="O518" t="str">
            <v>SI</v>
          </cell>
          <cell r="P518" t="str">
            <v>Certificaciones</v>
          </cell>
          <cell r="Q518" t="str">
            <v>Mensual</v>
          </cell>
          <cell r="R518" t="str">
            <v>Acumulado</v>
          </cell>
          <cell r="S518">
            <v>2069</v>
          </cell>
          <cell r="T518">
            <v>2128</v>
          </cell>
          <cell r="U518">
            <v>2128</v>
          </cell>
          <cell r="V518">
            <v>2129</v>
          </cell>
          <cell r="W518">
            <v>2130</v>
          </cell>
          <cell r="X518">
            <v>8515</v>
          </cell>
          <cell r="Y518">
            <v>300</v>
          </cell>
          <cell r="Z518">
            <v>14.1</v>
          </cell>
          <cell r="AA518">
            <v>2094</v>
          </cell>
          <cell r="AB518">
            <v>24.59</v>
          </cell>
          <cell r="AC518">
            <v>42460.208333333299</v>
          </cell>
          <cell r="AD518">
            <v>42466.767360532402</v>
          </cell>
          <cell r="AE518" t="str">
            <v>En el mes de marzo la Dirección de Consulta Previa expidió un total de 171 certificaciones de presencia de comunidades étnicas en el área de influencia de un proyecto, obra o actividad. De las cuales 12 requirieron visita de verificación en campo. Con cor</v>
          </cell>
          <cell r="AF518">
            <v>42460.208333333299</v>
          </cell>
          <cell r="AG518">
            <v>42466.767360416699</v>
          </cell>
          <cell r="AH518" t="str">
            <v>Claudia Torres</v>
          </cell>
          <cell r="AI518" t="str">
            <v>claudia.torres@mininterior.gov.co</v>
          </cell>
          <cell r="AJ518">
            <v>0</v>
          </cell>
          <cell r="AK518">
            <v>42490.208333333299</v>
          </cell>
          <cell r="AL518">
            <v>17</v>
          </cell>
        </row>
        <row r="519">
          <cell r="A519">
            <v>4619</v>
          </cell>
          <cell r="B519" t="str">
            <v>Todos por un Nuevo País</v>
          </cell>
          <cell r="C519" t="str">
            <v>Seguridad, justicia y democracia para la construcción de paz</v>
          </cell>
          <cell r="D519" t="str">
            <v>Fortalecer las instituciones democráticas para la promoción, respeto y protección de Derechos Humanos, la construcción de acuerdos sociales incluyentes y la gestión pacífica de conflictos</v>
          </cell>
          <cell r="E519" t="str">
            <v>Interior</v>
          </cell>
          <cell r="F519" t="str">
            <v>MinInterior</v>
          </cell>
          <cell r="G519" t="str">
            <v>Asuntos Indígenas, ROM, comunidades negras, afrocolombianas, raizales y palenqueras</v>
          </cell>
          <cell r="H519">
            <v>4619</v>
          </cell>
          <cell r="I519" t="str">
            <v>Categorías especiales de protección territorial para pueblos indígenas en aislamiento voluntario definidas</v>
          </cell>
          <cell r="J519" t="str">
            <v>Producto</v>
          </cell>
          <cell r="K519" t="str">
            <v>Sectorial</v>
          </cell>
          <cell r="L519" t="str">
            <v>NO</v>
          </cell>
          <cell r="M519" t="str">
            <v>SI</v>
          </cell>
          <cell r="N519" t="str">
            <v>NO</v>
          </cell>
          <cell r="O519" t="str">
            <v>SI</v>
          </cell>
          <cell r="P519" t="str">
            <v>Categorías</v>
          </cell>
          <cell r="Q519" t="str">
            <v>Mensual</v>
          </cell>
          <cell r="R519" t="str">
            <v>Acumulado</v>
          </cell>
          <cell r="S519">
            <v>0</v>
          </cell>
          <cell r="T519">
            <v>0</v>
          </cell>
          <cell r="U519">
            <v>1</v>
          </cell>
          <cell r="V519">
            <v>0</v>
          </cell>
          <cell r="W519">
            <v>1</v>
          </cell>
          <cell r="X519">
            <v>2</v>
          </cell>
          <cell r="Y519">
            <v>0</v>
          </cell>
          <cell r="Z519">
            <v>0</v>
          </cell>
          <cell r="AA519">
            <v>0</v>
          </cell>
          <cell r="AB519">
            <v>0</v>
          </cell>
          <cell r="AC519">
            <v>0</v>
          </cell>
          <cell r="AD519">
            <v>0</v>
          </cell>
          <cell r="AE519">
            <v>0</v>
          </cell>
          <cell r="AF519">
            <v>0</v>
          </cell>
          <cell r="AG519">
            <v>0</v>
          </cell>
          <cell r="AH519" t="str">
            <v>Viviana Rebolledo</v>
          </cell>
          <cell r="AI519" t="str">
            <v>vrebolledo@mininterior.gov.co</v>
          </cell>
          <cell r="AJ519">
            <v>0</v>
          </cell>
          <cell r="AK519">
            <v>0</v>
          </cell>
          <cell r="AL519">
            <v>0</v>
          </cell>
        </row>
        <row r="520">
          <cell r="A520">
            <v>4620</v>
          </cell>
          <cell r="B520" t="str">
            <v>Todos por un Nuevo País</v>
          </cell>
          <cell r="C520" t="str">
            <v>Seguridad, justicia y democracia para la construcción de paz</v>
          </cell>
          <cell r="D520" t="str">
            <v>Fortalecer las instituciones democráticas para la promoción, respeto y protección de Derechos Humanos, la construcción de acuerdos sociales incluyentes y la gestión pacífica de conflictos</v>
          </cell>
          <cell r="E520" t="str">
            <v>Interior</v>
          </cell>
          <cell r="F520" t="str">
            <v>MinInterior</v>
          </cell>
          <cell r="G520" t="str">
            <v>Asuntos Indígenas, ROM, comunidades negras, afrocolombianas, raizales y palenqueras</v>
          </cell>
          <cell r="H520">
            <v>4620</v>
          </cell>
          <cell r="I520" t="str">
            <v>Planes de protección para pueblos indígenas en aislamiento voluntario diseñados y en funcionamiento</v>
          </cell>
          <cell r="J520" t="str">
            <v>Producto</v>
          </cell>
          <cell r="K520" t="str">
            <v>Sectorial</v>
          </cell>
          <cell r="L520" t="str">
            <v>NO</v>
          </cell>
          <cell r="M520" t="str">
            <v>SI</v>
          </cell>
          <cell r="N520" t="str">
            <v>NO</v>
          </cell>
          <cell r="O520" t="str">
            <v>SI</v>
          </cell>
          <cell r="P520" t="str">
            <v>Planes de protección</v>
          </cell>
          <cell r="Q520" t="str">
            <v>Mensual</v>
          </cell>
          <cell r="R520" t="str">
            <v>Acumulado</v>
          </cell>
          <cell r="S520">
            <v>0</v>
          </cell>
          <cell r="T520">
            <v>0</v>
          </cell>
          <cell r="U520">
            <v>1</v>
          </cell>
          <cell r="V520">
            <v>0</v>
          </cell>
          <cell r="W520">
            <v>1</v>
          </cell>
          <cell r="X520">
            <v>2</v>
          </cell>
          <cell r="Y520">
            <v>0</v>
          </cell>
          <cell r="Z520">
            <v>0</v>
          </cell>
          <cell r="AA520">
            <v>0</v>
          </cell>
          <cell r="AB520">
            <v>0</v>
          </cell>
          <cell r="AC520">
            <v>0</v>
          </cell>
          <cell r="AD520">
            <v>0</v>
          </cell>
          <cell r="AE520">
            <v>0</v>
          </cell>
          <cell r="AF520">
            <v>0</v>
          </cell>
          <cell r="AG520">
            <v>0</v>
          </cell>
          <cell r="AH520" t="str">
            <v>Viviana Rebolledo</v>
          </cell>
          <cell r="AI520" t="str">
            <v>vrebolledo@mininterior.gov.co</v>
          </cell>
          <cell r="AJ520">
            <v>0</v>
          </cell>
          <cell r="AK520">
            <v>0</v>
          </cell>
          <cell r="AL520">
            <v>0</v>
          </cell>
        </row>
        <row r="521">
          <cell r="A521">
            <v>4600</v>
          </cell>
          <cell r="B521" t="str">
            <v>Todos por un Nuevo País</v>
          </cell>
          <cell r="C521" t="str">
            <v>Seguridad, justicia y democracia para la construcción de paz</v>
          </cell>
          <cell r="D521" t="str">
            <v>Fortalecer las instituciones democráticas para la promoción, respeto y protección de Derechos Humanos, la construcción de acuerdos sociales incluyentes y la gestión pacífica de conflictos</v>
          </cell>
          <cell r="E521" t="str">
            <v>Interior</v>
          </cell>
          <cell r="F521" t="str">
            <v>MinInterior</v>
          </cell>
          <cell r="G521" t="str">
            <v>Promoción de la participación social y política de la ciudadanía desde el sector Interior</v>
          </cell>
          <cell r="H521">
            <v>4600</v>
          </cell>
          <cell r="I521" t="str">
            <v>Municipios con rutas de participación ciudadana definidas</v>
          </cell>
          <cell r="J521" t="str">
            <v>Producto</v>
          </cell>
          <cell r="K521" t="str">
            <v>Sectorial</v>
          </cell>
          <cell r="L521" t="str">
            <v>SI</v>
          </cell>
          <cell r="M521" t="str">
            <v>SI</v>
          </cell>
          <cell r="N521" t="str">
            <v>NO</v>
          </cell>
          <cell r="O521" t="str">
            <v>SI</v>
          </cell>
          <cell r="P521" t="str">
            <v>Municipios</v>
          </cell>
          <cell r="Q521" t="str">
            <v>Mensual</v>
          </cell>
          <cell r="R521" t="str">
            <v>Acumulado</v>
          </cell>
          <cell r="S521">
            <v>0</v>
          </cell>
          <cell r="T521">
            <v>32</v>
          </cell>
          <cell r="U521">
            <v>32</v>
          </cell>
          <cell r="V521">
            <v>0</v>
          </cell>
          <cell r="W521">
            <v>0</v>
          </cell>
          <cell r="X521">
            <v>64</v>
          </cell>
          <cell r="Y521">
            <v>0</v>
          </cell>
          <cell r="Z521">
            <v>0</v>
          </cell>
          <cell r="AA521">
            <v>32</v>
          </cell>
          <cell r="AB521">
            <v>50</v>
          </cell>
          <cell r="AC521">
            <v>42429.208333333299</v>
          </cell>
          <cell r="AD521">
            <v>42466.4626977199</v>
          </cell>
          <cell r="AE521" t="str">
            <v>Se construyó la metodología 2016 para adelantar la Estrategia de las Rutas de Participación Ciudadana con Intervención Integral y se socializó, se inició la priorización de municipios y se elaboró el cronograma de actividades.</v>
          </cell>
          <cell r="AF521">
            <v>42490.208333333299</v>
          </cell>
          <cell r="AG521">
            <v>42496.780595104203</v>
          </cell>
          <cell r="AH521" t="str">
            <v>Erika Solorzano</v>
          </cell>
          <cell r="AI521" t="str">
            <v>erika.solorzano@mininterior.gov.co</v>
          </cell>
          <cell r="AJ521">
            <v>30</v>
          </cell>
          <cell r="AK521">
            <v>42458.208333333299</v>
          </cell>
          <cell r="AL521">
            <v>18</v>
          </cell>
        </row>
        <row r="522">
          <cell r="A522">
            <v>4601</v>
          </cell>
          <cell r="B522" t="str">
            <v>Todos por un Nuevo País</v>
          </cell>
          <cell r="C522" t="str">
            <v>Seguridad, justicia y democracia para la construcción de paz</v>
          </cell>
          <cell r="D522" t="str">
            <v>Fortalecer las instituciones democráticas para la promoción, respeto y protección de Derechos Humanos, la construcción de acuerdos sociales incluyentes y la gestión pacífica de conflictos</v>
          </cell>
          <cell r="E522" t="str">
            <v>Interior</v>
          </cell>
          <cell r="F522" t="str">
            <v>MinInterior</v>
          </cell>
          <cell r="G522" t="str">
            <v>Promoción de la participación social y política de la ciudadanía desde el sector Interior</v>
          </cell>
          <cell r="H522">
            <v>4601</v>
          </cell>
          <cell r="I522" t="str">
            <v>Organizaciones de la sociedad civil fortalecidas en la participación ciudadana, control social y construcción de tejido asociativo</v>
          </cell>
          <cell r="J522" t="str">
            <v>Producto</v>
          </cell>
          <cell r="K522" t="str">
            <v>Sectorial</v>
          </cell>
          <cell r="L522" t="str">
            <v>SI</v>
          </cell>
          <cell r="M522" t="str">
            <v>NO</v>
          </cell>
          <cell r="N522" t="str">
            <v>NO</v>
          </cell>
          <cell r="O522" t="str">
            <v>SI</v>
          </cell>
          <cell r="P522" t="str">
            <v>Organizaciones sociales</v>
          </cell>
          <cell r="Q522" t="str">
            <v>Mensual</v>
          </cell>
          <cell r="R522" t="str">
            <v>Acumulado</v>
          </cell>
          <cell r="S522">
            <v>46</v>
          </cell>
          <cell r="T522">
            <v>60</v>
          </cell>
          <cell r="U522">
            <v>40</v>
          </cell>
          <cell r="V522">
            <v>40</v>
          </cell>
          <cell r="W522">
            <v>40</v>
          </cell>
          <cell r="X522">
            <v>180</v>
          </cell>
          <cell r="Y522">
            <v>0</v>
          </cell>
          <cell r="Z522">
            <v>0</v>
          </cell>
          <cell r="AA522">
            <v>60</v>
          </cell>
          <cell r="AB522">
            <v>33.332999999999998</v>
          </cell>
          <cell r="AC522">
            <v>42460.208333333299</v>
          </cell>
          <cell r="AD522">
            <v>42496.776965659701</v>
          </cell>
          <cell r="AE522" t="str">
            <v>Se inició la elaboración de los estudios previos para adelantar la suscripción del convenio mediante el cual se implementará el Banco de Iniciativas del Fondo para la Participación y el Fortalecimiento de la Democracia.</v>
          </cell>
          <cell r="AF522">
            <v>42460.208333333299</v>
          </cell>
          <cell r="AG522">
            <v>42496.776965393503</v>
          </cell>
          <cell r="AH522" t="str">
            <v>Erika Solorzano</v>
          </cell>
          <cell r="AI522" t="str">
            <v>erika.solorzano@mininterior.gov.co</v>
          </cell>
          <cell r="AJ522">
            <v>30</v>
          </cell>
          <cell r="AK522">
            <v>42490.208333333299</v>
          </cell>
          <cell r="AL522">
            <v>-13</v>
          </cell>
        </row>
        <row r="523">
          <cell r="A523">
            <v>4602</v>
          </cell>
          <cell r="B523" t="str">
            <v>Todos por un Nuevo País</v>
          </cell>
          <cell r="C523" t="str">
            <v>Seguridad, justicia y democracia para la construcción de paz</v>
          </cell>
          <cell r="D523" t="str">
            <v>Fortalecer las instituciones democráticas para la promoción, respeto y protección de Derechos Humanos, la construcción de acuerdos sociales incluyentes y la gestión pacífica de conflictos</v>
          </cell>
          <cell r="E523" t="str">
            <v>Interior</v>
          </cell>
          <cell r="F523" t="str">
            <v>MinInterior</v>
          </cell>
          <cell r="G523" t="str">
            <v>Promoción de la participación social y política de la ciudadanía desde el sector Interior</v>
          </cell>
          <cell r="H523">
            <v>4602</v>
          </cell>
          <cell r="I523" t="str">
            <v>Organizaciones comunales caracterizadas y acompañadas en su proceso de fortalecimiento</v>
          </cell>
          <cell r="J523" t="str">
            <v>Producto</v>
          </cell>
          <cell r="K523" t="str">
            <v>Sectorial</v>
          </cell>
          <cell r="L523" t="str">
            <v>SI</v>
          </cell>
          <cell r="M523" t="str">
            <v>SI</v>
          </cell>
          <cell r="N523" t="str">
            <v>NO</v>
          </cell>
          <cell r="O523" t="str">
            <v>SI</v>
          </cell>
          <cell r="P523" t="str">
            <v>Asociaciones comunales</v>
          </cell>
          <cell r="Q523" t="str">
            <v>Mensual</v>
          </cell>
          <cell r="R523" t="str">
            <v>Acumulado</v>
          </cell>
          <cell r="S523">
            <v>36</v>
          </cell>
          <cell r="T523">
            <v>11</v>
          </cell>
          <cell r="U523">
            <v>11</v>
          </cell>
          <cell r="V523">
            <v>11</v>
          </cell>
          <cell r="W523">
            <v>11</v>
          </cell>
          <cell r="X523">
            <v>44</v>
          </cell>
          <cell r="Y523">
            <v>0</v>
          </cell>
          <cell r="Z523">
            <v>0</v>
          </cell>
          <cell r="AA523">
            <v>11</v>
          </cell>
          <cell r="AB523">
            <v>25</v>
          </cell>
          <cell r="AC523">
            <v>42460.208333333299</v>
          </cell>
          <cell r="AD523">
            <v>42496.777224386598</v>
          </cell>
          <cell r="AE523" t="str">
            <v>Se inició el análisis del instrumento y la definición de la estrategia de intervención para para caracterizar y acompañar asociaciones comunales en su proceso de fortalecimiento.</v>
          </cell>
          <cell r="AF523">
            <v>42460.208333333299</v>
          </cell>
          <cell r="AG523">
            <v>42496.777224224497</v>
          </cell>
          <cell r="AH523" t="str">
            <v>Erika Solorzano</v>
          </cell>
          <cell r="AI523" t="str">
            <v>erika.solorzano@mininterior.gov.co</v>
          </cell>
          <cell r="AJ523">
            <v>30</v>
          </cell>
          <cell r="AK523">
            <v>42490.208333333299</v>
          </cell>
          <cell r="AL523">
            <v>-13</v>
          </cell>
        </row>
        <row r="524">
          <cell r="A524">
            <v>4603</v>
          </cell>
          <cell r="B524" t="str">
            <v>Todos por un Nuevo País</v>
          </cell>
          <cell r="C524" t="str">
            <v>Seguridad, justicia y democracia para la construcción de paz</v>
          </cell>
          <cell r="D524" t="str">
            <v>Fortalecer las instituciones democráticas para la promoción, respeto y protección de Derechos Humanos, la construcción de acuerdos sociales incluyentes y la gestión pacífica de conflictos</v>
          </cell>
          <cell r="E524" t="str">
            <v>Interior</v>
          </cell>
          <cell r="F524" t="str">
            <v>MinInterior</v>
          </cell>
          <cell r="G524" t="str">
            <v>Promoción de la participación social y política de la ciudadanía desde el sector Interior</v>
          </cell>
          <cell r="H524">
            <v>4603</v>
          </cell>
          <cell r="I524" t="str">
            <v>Redes de apoyos a las veedurías ciudadanas activas departamentales</v>
          </cell>
          <cell r="J524" t="str">
            <v>Producto</v>
          </cell>
          <cell r="K524" t="str">
            <v>Sectorial</v>
          </cell>
          <cell r="L524" t="str">
            <v>SI</v>
          </cell>
          <cell r="M524" t="str">
            <v>SI</v>
          </cell>
          <cell r="N524" t="str">
            <v>NO</v>
          </cell>
          <cell r="O524" t="str">
            <v>NO</v>
          </cell>
          <cell r="P524" t="str">
            <v>Redes de apoyo a las veedurías ciudadanas departamentales</v>
          </cell>
          <cell r="Q524" t="str">
            <v>Mensual</v>
          </cell>
          <cell r="R524" t="str">
            <v>Acumulado</v>
          </cell>
          <cell r="S524">
            <v>16</v>
          </cell>
          <cell r="T524">
            <v>8</v>
          </cell>
          <cell r="U524">
            <v>0</v>
          </cell>
          <cell r="V524">
            <v>0</v>
          </cell>
          <cell r="W524">
            <v>0</v>
          </cell>
          <cell r="X524">
            <v>8</v>
          </cell>
          <cell r="Y524">
            <v>0</v>
          </cell>
          <cell r="Z524">
            <v>0</v>
          </cell>
          <cell r="AA524">
            <v>0</v>
          </cell>
          <cell r="AB524">
            <v>0</v>
          </cell>
          <cell r="AC524">
            <v>0</v>
          </cell>
          <cell r="AD524">
            <v>0</v>
          </cell>
          <cell r="AE524" t="str">
            <v xml:space="preserve">La meta del indicador se encuentra cumplida. Durante la vigencia 2015 se activaron ocho (8) Redes de apoyos a las veedurías ciudadanas departamentales: Boyacá, Bolívar, Caldas, Cauca, Chocó, Cundinamarca, Guaviare y Meta. </v>
          </cell>
          <cell r="AF524">
            <v>42460.208333333299</v>
          </cell>
          <cell r="AG524">
            <v>42468.449545798598</v>
          </cell>
          <cell r="AH524" t="str">
            <v>Erika Solorzano</v>
          </cell>
          <cell r="AI524" t="str">
            <v>erika.solorzano@mininterior.gov.co</v>
          </cell>
          <cell r="AJ524">
            <v>30</v>
          </cell>
          <cell r="AK524">
            <v>0</v>
          </cell>
          <cell r="AL524">
            <v>0</v>
          </cell>
        </row>
        <row r="525">
          <cell r="A525">
            <v>4604</v>
          </cell>
          <cell r="B525" t="str">
            <v>Todos por un Nuevo País</v>
          </cell>
          <cell r="C525" t="str">
            <v>Seguridad, justicia y democracia para la construcción de paz</v>
          </cell>
          <cell r="D525" t="str">
            <v>Fortalecer las instituciones democráticas para la promoción, respeto y protección de Derechos Humanos, la construcción de acuerdos sociales incluyentes y la gestión pacífica de conflictos</v>
          </cell>
          <cell r="E525" t="str">
            <v>Interior</v>
          </cell>
          <cell r="F525" t="str">
            <v>MinInterior</v>
          </cell>
          <cell r="G525" t="str">
            <v>Promoción de la participación social y política de la ciudadanía desde el sector Interior</v>
          </cell>
          <cell r="H525">
            <v>4604</v>
          </cell>
          <cell r="I525" t="str">
            <v>Participación política de los jovenes en los cargos de elección popular</v>
          </cell>
          <cell r="J525" t="str">
            <v>Gestión</v>
          </cell>
          <cell r="K525" t="str">
            <v>Sectorial</v>
          </cell>
          <cell r="L525" t="str">
            <v>SI</v>
          </cell>
          <cell r="M525" t="str">
            <v>NO</v>
          </cell>
          <cell r="N525" t="str">
            <v>NO</v>
          </cell>
          <cell r="O525" t="str">
            <v>SI</v>
          </cell>
          <cell r="P525" t="str">
            <v>Porcentaje</v>
          </cell>
          <cell r="Q525" t="str">
            <v>Mensual</v>
          </cell>
          <cell r="R525" t="str">
            <v>Stock</v>
          </cell>
          <cell r="S525">
            <v>7.8</v>
          </cell>
          <cell r="T525">
            <v>8</v>
          </cell>
          <cell r="U525">
            <v>8</v>
          </cell>
          <cell r="V525">
            <v>8</v>
          </cell>
          <cell r="W525">
            <v>8</v>
          </cell>
          <cell r="X525">
            <v>8</v>
          </cell>
          <cell r="Y525">
            <v>0</v>
          </cell>
          <cell r="Z525">
            <v>0</v>
          </cell>
          <cell r="AA525">
            <v>0</v>
          </cell>
          <cell r="AB525">
            <v>0</v>
          </cell>
          <cell r="AC525">
            <v>0</v>
          </cell>
          <cell r="AD525">
            <v>0</v>
          </cell>
          <cell r="AE525" t="str">
            <v>Frente a este indicador, aun no se cuenta con los datos finales de la Registraduría Nacional del Estado Civil de las elecciones territoriales 2015, por lo tanto se informa que los datos cuantitativos y cualitativos serán reportados una vez se cuente con l</v>
          </cell>
          <cell r="AF525">
            <v>42490.208333333299</v>
          </cell>
          <cell r="AG525">
            <v>42496.775188310203</v>
          </cell>
          <cell r="AH525" t="str">
            <v>Erika Solorzano</v>
          </cell>
          <cell r="AI525" t="str">
            <v>erika.solorzano@mininterior.gov.co</v>
          </cell>
          <cell r="AJ525">
            <v>60</v>
          </cell>
          <cell r="AK525">
            <v>0</v>
          </cell>
          <cell r="AL525">
            <v>0</v>
          </cell>
        </row>
        <row r="526">
          <cell r="A526">
            <v>4605</v>
          </cell>
          <cell r="B526" t="str">
            <v>Todos por un Nuevo País</v>
          </cell>
          <cell r="C526" t="str">
            <v>Seguridad, justicia y democracia para la construcción de paz</v>
          </cell>
          <cell r="D526" t="str">
            <v>Fortalecer las instituciones democráticas para la promoción, respeto y protección de Derechos Humanos, la construcción de acuerdos sociales incluyentes y la gestión pacífica de conflictos</v>
          </cell>
          <cell r="E526" t="str">
            <v>Interior</v>
          </cell>
          <cell r="F526" t="str">
            <v>MinInterior</v>
          </cell>
          <cell r="G526" t="str">
            <v>Promoción de la participación social y política de la ciudadanía desde el sector Interior</v>
          </cell>
          <cell r="H526">
            <v>4605</v>
          </cell>
          <cell r="I526" t="str">
            <v>Jóvenes y mujeres formados en liderazgo político (nuevos liderazgos)</v>
          </cell>
          <cell r="J526" t="str">
            <v>Resultado</v>
          </cell>
          <cell r="K526" t="str">
            <v>Sectorial</v>
          </cell>
          <cell r="L526" t="str">
            <v>SI</v>
          </cell>
          <cell r="M526" t="str">
            <v>NO</v>
          </cell>
          <cell r="N526" t="str">
            <v>NO</v>
          </cell>
          <cell r="O526" t="str">
            <v>SI</v>
          </cell>
          <cell r="P526" t="str">
            <v>Jóvenes y Mujeres</v>
          </cell>
          <cell r="Q526" t="str">
            <v>Mensual</v>
          </cell>
          <cell r="R526" t="str">
            <v>Acumulado</v>
          </cell>
          <cell r="S526">
            <v>1400</v>
          </cell>
          <cell r="T526">
            <v>1400</v>
          </cell>
          <cell r="U526">
            <v>275</v>
          </cell>
          <cell r="V526">
            <v>275</v>
          </cell>
          <cell r="W526">
            <v>650</v>
          </cell>
          <cell r="X526">
            <v>2600</v>
          </cell>
          <cell r="Y526">
            <v>0</v>
          </cell>
          <cell r="Z526">
            <v>0</v>
          </cell>
          <cell r="AA526">
            <v>3758</v>
          </cell>
          <cell r="AB526">
            <v>100</v>
          </cell>
          <cell r="AC526">
            <v>42460.208333333299</v>
          </cell>
          <cell r="AD526">
            <v>42500.665197766197</v>
          </cell>
          <cell r="AE526" t="str">
            <v>La Dirección para la Democracia, la Participación Ciudadana y la Acción Comunal se encuentra adelantando la elaboración de los estudios previos del proyecto de formación en liderazgo político.</v>
          </cell>
          <cell r="AF526">
            <v>42460.208333333299</v>
          </cell>
          <cell r="AG526">
            <v>42500.665197569397</v>
          </cell>
          <cell r="AH526" t="str">
            <v>Erika Solorzano</v>
          </cell>
          <cell r="AI526" t="str">
            <v>erika.solorzano@mininterior.gov.co</v>
          </cell>
          <cell r="AJ526">
            <v>30</v>
          </cell>
          <cell r="AK526">
            <v>42490.208333333299</v>
          </cell>
          <cell r="AL526">
            <v>-13</v>
          </cell>
        </row>
        <row r="527">
          <cell r="A527">
            <v>4618</v>
          </cell>
          <cell r="B527" t="str">
            <v>Todos por un Nuevo País</v>
          </cell>
          <cell r="C527" t="str">
            <v>Seguridad, justicia y democracia para la construcción de paz</v>
          </cell>
          <cell r="D527" t="str">
            <v>Fortalecer las instituciones democráticas para la promoción, respeto y protección de Derechos Humanos, la construcción de acuerdos sociales incluyentes y la gestión pacífica de conflictos</v>
          </cell>
          <cell r="E527" t="str">
            <v>Interior</v>
          </cell>
          <cell r="F527" t="str">
            <v>MinInterior</v>
          </cell>
          <cell r="G527" t="str">
            <v>Promoción de la participación social y política de la ciudadanía desde el sector Interior</v>
          </cell>
          <cell r="H527">
            <v>4618</v>
          </cell>
          <cell r="I527" t="str">
            <v>Participación de las mujeres en los cargos de elección popular</v>
          </cell>
          <cell r="J527" t="str">
            <v>Gestión</v>
          </cell>
          <cell r="K527" t="str">
            <v>Sectorial</v>
          </cell>
          <cell r="L527" t="str">
            <v>NO</v>
          </cell>
          <cell r="M527" t="str">
            <v>NO</v>
          </cell>
          <cell r="N527" t="str">
            <v>NO</v>
          </cell>
          <cell r="O527" t="str">
            <v>NO</v>
          </cell>
          <cell r="P527" t="str">
            <v>Porcentaje</v>
          </cell>
          <cell r="Q527" t="str">
            <v>Mensual</v>
          </cell>
          <cell r="R527" t="str">
            <v>Stock</v>
          </cell>
          <cell r="S527">
            <v>17.36</v>
          </cell>
          <cell r="T527">
            <v>22</v>
          </cell>
          <cell r="U527">
            <v>22</v>
          </cell>
          <cell r="V527">
            <v>22</v>
          </cell>
          <cell r="W527">
            <v>22</v>
          </cell>
          <cell r="X527">
            <v>22</v>
          </cell>
          <cell r="Y527">
            <v>14.8</v>
          </cell>
          <cell r="Z527">
            <v>67.27</v>
          </cell>
          <cell r="AA527">
            <v>14.8</v>
          </cell>
          <cell r="AB527">
            <v>67.27</v>
          </cell>
          <cell r="AC527">
            <v>42460.208333333299</v>
          </cell>
          <cell r="AD527">
            <v>42468.666524849497</v>
          </cell>
          <cell r="AE527" t="str">
            <v>La actividad origen de éste indicador ya fue realizada, obteniendo como resultado que la participación política de las mujeres en las elecciones 2015 tuvo un porcentaje total de 14,8% Gobernadoras:15,6% Alcaldesas: 12%. Diputadas:16,2% Concejalas: 15,5% =</v>
          </cell>
          <cell r="AF527">
            <v>42460.208333333299</v>
          </cell>
          <cell r="AG527">
            <v>42468.666524687498</v>
          </cell>
          <cell r="AH527" t="str">
            <v>Erika Solorzano</v>
          </cell>
          <cell r="AI527" t="str">
            <v>erika.solorzano@mininterior.gov.co</v>
          </cell>
          <cell r="AJ527">
            <v>60</v>
          </cell>
          <cell r="AK527">
            <v>42490.208333333299</v>
          </cell>
          <cell r="AL527">
            <v>-43</v>
          </cell>
        </row>
        <row r="528">
          <cell r="A528">
            <v>5316</v>
          </cell>
          <cell r="B528" t="str">
            <v>Todos por un Nuevo País</v>
          </cell>
          <cell r="C528" t="str">
            <v>Seguridad, justicia y democracia para la construcción de paz</v>
          </cell>
          <cell r="D528" t="str">
            <v>Fortalecer las instituciones democráticas para la promoción, respeto y protección de Derechos Humanos, la construcción de acuerdos sociales incluyentes y la gestión pacífica de conflictos</v>
          </cell>
          <cell r="E528" t="str">
            <v>Interior</v>
          </cell>
          <cell r="F528" t="str">
            <v>MinInterior</v>
          </cell>
          <cell r="G528" t="str">
            <v>Participación social y política de la ciudadanía</v>
          </cell>
          <cell r="H528">
            <v>5316</v>
          </cell>
          <cell r="I528" t="str">
            <v>Organizaciones sociales y comunales fortalecidas para la construcción de la paz territorial.</v>
          </cell>
          <cell r="J528" t="str">
            <v>Producto</v>
          </cell>
          <cell r="K528" t="str">
            <v>Sectorial</v>
          </cell>
          <cell r="L528" t="str">
            <v>NO</v>
          </cell>
          <cell r="M528" t="str">
            <v>SI</v>
          </cell>
          <cell r="N528" t="str">
            <v>NO</v>
          </cell>
          <cell r="O528" t="str">
            <v>SI</v>
          </cell>
          <cell r="P528" t="str">
            <v>Entidades territoriales</v>
          </cell>
          <cell r="Q528" t="str">
            <v>Mensual</v>
          </cell>
          <cell r="R528" t="str">
            <v>Capacidad</v>
          </cell>
          <cell r="S528">
            <v>0</v>
          </cell>
          <cell r="T528">
            <v>150</v>
          </cell>
          <cell r="U528">
            <v>200</v>
          </cell>
          <cell r="V528">
            <v>250</v>
          </cell>
          <cell r="W528">
            <v>300</v>
          </cell>
          <cell r="X528">
            <v>300</v>
          </cell>
          <cell r="Y528">
            <v>0</v>
          </cell>
          <cell r="Z528">
            <v>0</v>
          </cell>
          <cell r="AA528">
            <v>0</v>
          </cell>
          <cell r="AB528">
            <v>0</v>
          </cell>
          <cell r="AC528">
            <v>0</v>
          </cell>
          <cell r="AD528">
            <v>0</v>
          </cell>
          <cell r="AE528" t="str">
            <v>Se inició la elaboración de los estudios previos para adelantar la suscripción del convenio mediante el cual se fortalecerá a las organizaciones sociales y comunales para la construcción de la paz territorial.</v>
          </cell>
          <cell r="AF528">
            <v>42460.208333333299</v>
          </cell>
          <cell r="AG528">
            <v>42500.785459953702</v>
          </cell>
          <cell r="AH528" t="str">
            <v>Erika Solorzano</v>
          </cell>
          <cell r="AI528" t="str">
            <v>erika.solorzano@mininterior.gov.co</v>
          </cell>
          <cell r="AJ528">
            <v>90</v>
          </cell>
          <cell r="AK528">
            <v>0</v>
          </cell>
          <cell r="AL528">
            <v>0</v>
          </cell>
        </row>
        <row r="529">
          <cell r="A529">
            <v>5351</v>
          </cell>
          <cell r="B529" t="str">
            <v>Todos por un Nuevo País</v>
          </cell>
          <cell r="C529" t="str">
            <v>Seguridad, justicia y democracia para la construcción de paz</v>
          </cell>
          <cell r="D529" t="str">
            <v>Fortalecer las instituciones democráticas para la promoción, respeto y protección de Derechos Humanos, la construcción de acuerdos sociales incluyentes y la gestión pacífica de conflictos</v>
          </cell>
          <cell r="E529" t="str">
            <v>Interior</v>
          </cell>
          <cell r="F529" t="str">
            <v>MinInterior</v>
          </cell>
          <cell r="G529" t="str">
            <v>Grupos Étnicos - Interior</v>
          </cell>
          <cell r="H529">
            <v>5351</v>
          </cell>
          <cell r="I529" t="str">
            <v>Escenarios de concertación y organizaciones indígenas fortalecidas para el goce efectivo de los derechos de los pueblos indígenas</v>
          </cell>
          <cell r="J529" t="str">
            <v>Producto</v>
          </cell>
          <cell r="K529" t="str">
            <v>Transversal</v>
          </cell>
          <cell r="L529" t="str">
            <v>NO</v>
          </cell>
          <cell r="M529" t="str">
            <v>NO</v>
          </cell>
          <cell r="N529" t="str">
            <v>SI</v>
          </cell>
          <cell r="O529" t="str">
            <v>SI</v>
          </cell>
          <cell r="P529" t="str">
            <v>Número</v>
          </cell>
          <cell r="Q529" t="str">
            <v>Mensual</v>
          </cell>
          <cell r="R529" t="str">
            <v>Acumulado</v>
          </cell>
          <cell r="S529">
            <v>7</v>
          </cell>
          <cell r="T529">
            <v>8</v>
          </cell>
          <cell r="U529">
            <v>10</v>
          </cell>
          <cell r="V529">
            <v>12</v>
          </cell>
          <cell r="W529">
            <v>14</v>
          </cell>
          <cell r="X529">
            <v>44</v>
          </cell>
          <cell r="Y529">
            <v>0</v>
          </cell>
          <cell r="Z529">
            <v>0</v>
          </cell>
          <cell r="AA529">
            <v>0</v>
          </cell>
          <cell r="AB529">
            <v>0</v>
          </cell>
          <cell r="AC529">
            <v>0</v>
          </cell>
          <cell r="AD529">
            <v>0</v>
          </cell>
          <cell r="AE529">
            <v>0</v>
          </cell>
          <cell r="AF529">
            <v>0</v>
          </cell>
          <cell r="AG529">
            <v>0</v>
          </cell>
          <cell r="AH529" t="str">
            <v>Luz Helena Izquierdo Torres</v>
          </cell>
          <cell r="AI529" t="str">
            <v>luz.izquierdo@mininterior.gov.co</v>
          </cell>
          <cell r="AJ529">
            <v>15</v>
          </cell>
          <cell r="AK529">
            <v>0</v>
          </cell>
          <cell r="AL529">
            <v>0</v>
          </cell>
        </row>
        <row r="530">
          <cell r="A530">
            <v>5354</v>
          </cell>
          <cell r="B530" t="str">
            <v>Todos por un Nuevo País</v>
          </cell>
          <cell r="C530" t="str">
            <v>Seguridad, justicia y democracia para la construcción de paz</v>
          </cell>
          <cell r="D530" t="str">
            <v>Fortalecer las instituciones democráticas para la promoción, respeto y protección de Derechos Humanos, la construcción de acuerdos sociales incluyentes y la gestión pacífica de conflictos</v>
          </cell>
          <cell r="E530" t="str">
            <v>Interior</v>
          </cell>
          <cell r="F530" t="str">
            <v>MinInterior</v>
          </cell>
          <cell r="G530" t="str">
            <v>Grupos Étnicos - Interior</v>
          </cell>
          <cell r="H530">
            <v>5354</v>
          </cell>
          <cell r="I530" t="str">
            <v>Instancias previstas para el desarrollo de estrategias que promuevan el goce efectivo de derechos de los pueblos indígenas</v>
          </cell>
          <cell r="J530" t="str">
            <v>Resultado</v>
          </cell>
          <cell r="K530" t="str">
            <v>Transversal</v>
          </cell>
          <cell r="L530" t="str">
            <v>SI</v>
          </cell>
          <cell r="M530" t="str">
            <v>NO</v>
          </cell>
          <cell r="N530" t="str">
            <v>SI</v>
          </cell>
          <cell r="O530" t="str">
            <v>SI</v>
          </cell>
          <cell r="P530" t="str">
            <v>Porcentaje</v>
          </cell>
          <cell r="Q530" t="str">
            <v>Mensual</v>
          </cell>
          <cell r="R530" t="str">
            <v>Acumulado</v>
          </cell>
          <cell r="S530">
            <v>0</v>
          </cell>
          <cell r="T530">
            <v>4</v>
          </cell>
          <cell r="U530">
            <v>32</v>
          </cell>
          <cell r="V530">
            <v>32</v>
          </cell>
          <cell r="W530">
            <v>32</v>
          </cell>
          <cell r="X530">
            <v>100</v>
          </cell>
          <cell r="Y530">
            <v>0</v>
          </cell>
          <cell r="Z530">
            <v>0</v>
          </cell>
          <cell r="AA530">
            <v>0</v>
          </cell>
          <cell r="AB530">
            <v>0</v>
          </cell>
          <cell r="AC530">
            <v>0</v>
          </cell>
          <cell r="AD530">
            <v>0</v>
          </cell>
          <cell r="AE530">
            <v>0</v>
          </cell>
          <cell r="AF530">
            <v>0</v>
          </cell>
          <cell r="AG530">
            <v>0</v>
          </cell>
          <cell r="AH530" t="str">
            <v>Viviana Rebolledo</v>
          </cell>
          <cell r="AI530" t="str">
            <v>vrebolledo@mininterior.gov.co</v>
          </cell>
          <cell r="AJ530">
            <v>15</v>
          </cell>
          <cell r="AK530">
            <v>0</v>
          </cell>
          <cell r="AL530">
            <v>0</v>
          </cell>
        </row>
        <row r="531">
          <cell r="A531">
            <v>5356</v>
          </cell>
          <cell r="B531" t="str">
            <v>Todos por un Nuevo País</v>
          </cell>
          <cell r="C531" t="str">
            <v>Seguridad, justicia y democracia para la construcción de paz</v>
          </cell>
          <cell r="D531" t="str">
            <v>Fortalecer las instituciones democráticas para la promoción, respeto y protección de Derechos Humanos, la construcción de acuerdos sociales incluyentes y la gestión pacífica de conflictos</v>
          </cell>
          <cell r="E531" t="str">
            <v>Interior</v>
          </cell>
          <cell r="F531" t="str">
            <v>MinInterior</v>
          </cell>
          <cell r="G531" t="str">
            <v>Grupos Étnicos - Interior</v>
          </cell>
          <cell r="H531">
            <v>5356</v>
          </cell>
          <cell r="I531" t="str">
            <v>Instrumentos de política pública concertados y consultados con los Pueblos Indígenas</v>
          </cell>
          <cell r="J531" t="str">
            <v>Producto</v>
          </cell>
          <cell r="K531" t="str">
            <v>Transversal</v>
          </cell>
          <cell r="L531" t="str">
            <v>SI</v>
          </cell>
          <cell r="M531" t="str">
            <v>NO</v>
          </cell>
          <cell r="N531" t="str">
            <v>SI</v>
          </cell>
          <cell r="O531" t="str">
            <v>SI</v>
          </cell>
          <cell r="P531" t="str">
            <v>Número</v>
          </cell>
          <cell r="Q531" t="str">
            <v>Mensual</v>
          </cell>
          <cell r="R531" t="str">
            <v>Acumulado</v>
          </cell>
          <cell r="S531">
            <v>24</v>
          </cell>
          <cell r="T531">
            <v>3</v>
          </cell>
          <cell r="U531">
            <v>6</v>
          </cell>
          <cell r="V531">
            <v>3</v>
          </cell>
          <cell r="W531">
            <v>5</v>
          </cell>
          <cell r="X531">
            <v>17</v>
          </cell>
          <cell r="Y531">
            <v>0</v>
          </cell>
          <cell r="Z531">
            <v>0</v>
          </cell>
          <cell r="AA531">
            <v>0</v>
          </cell>
          <cell r="AB531">
            <v>0</v>
          </cell>
          <cell r="AC531">
            <v>0</v>
          </cell>
          <cell r="AD531">
            <v>0</v>
          </cell>
          <cell r="AE531">
            <v>0</v>
          </cell>
          <cell r="AF531">
            <v>0</v>
          </cell>
          <cell r="AG531">
            <v>0</v>
          </cell>
          <cell r="AH531" t="str">
            <v>Jaime Alberto Escruceria De La Espriella</v>
          </cell>
          <cell r="AI531" t="str">
            <v>jaime.escruceria@mininterior.gov.co</v>
          </cell>
          <cell r="AJ531">
            <v>15</v>
          </cell>
          <cell r="AK531">
            <v>0</v>
          </cell>
          <cell r="AL531">
            <v>0</v>
          </cell>
        </row>
        <row r="532">
          <cell r="A532">
            <v>5359</v>
          </cell>
          <cell r="B532" t="str">
            <v>Todos por un Nuevo País</v>
          </cell>
          <cell r="C532" t="str">
            <v>Seguridad, justicia y democracia para la construcción de paz</v>
          </cell>
          <cell r="D532" t="str">
            <v>Fortalecer las instituciones democráticas para la promoción, respeto y protección de Derechos Humanos, la construcción de acuerdos sociales incluyentes y la gestión pacífica de conflictos</v>
          </cell>
          <cell r="E532" t="str">
            <v>Interior</v>
          </cell>
          <cell r="F532" t="str">
            <v>MinInterior</v>
          </cell>
          <cell r="G532" t="str">
            <v>Grupos Étnicos - Interior</v>
          </cell>
          <cell r="H532">
            <v>5359</v>
          </cell>
          <cell r="I532" t="str">
            <v>Número de pueblos indígenas en fase de implementación del Programa de Garantías de Derechos (PGD).</v>
          </cell>
          <cell r="J532" t="str">
            <v>Producto</v>
          </cell>
          <cell r="K532" t="str">
            <v>Transversal</v>
          </cell>
          <cell r="L532" t="str">
            <v>SI</v>
          </cell>
          <cell r="M532" t="str">
            <v>NO</v>
          </cell>
          <cell r="N532" t="str">
            <v>SI</v>
          </cell>
          <cell r="O532" t="str">
            <v>SI</v>
          </cell>
          <cell r="P532" t="str">
            <v>Número</v>
          </cell>
          <cell r="Q532" t="str">
            <v>Mensual</v>
          </cell>
          <cell r="R532" t="str">
            <v>Acumulado</v>
          </cell>
          <cell r="S532">
            <v>0</v>
          </cell>
          <cell r="T532">
            <v>5</v>
          </cell>
          <cell r="U532">
            <v>5</v>
          </cell>
          <cell r="V532">
            <v>5</v>
          </cell>
          <cell r="W532">
            <v>5</v>
          </cell>
          <cell r="X532">
            <v>20</v>
          </cell>
          <cell r="Y532">
            <v>0</v>
          </cell>
          <cell r="Z532">
            <v>0</v>
          </cell>
          <cell r="AA532">
            <v>0</v>
          </cell>
          <cell r="AB532">
            <v>0</v>
          </cell>
          <cell r="AC532">
            <v>0</v>
          </cell>
          <cell r="AD532">
            <v>0</v>
          </cell>
          <cell r="AE532">
            <v>0</v>
          </cell>
          <cell r="AF532">
            <v>0</v>
          </cell>
          <cell r="AG532">
            <v>0</v>
          </cell>
          <cell r="AH532" t="str">
            <v>Manuel Bernardo Pinilla Zuleta</v>
          </cell>
          <cell r="AI532" t="str">
            <v>manuel.pinilla@mininterior.gov.co</v>
          </cell>
          <cell r="AJ532">
            <v>15</v>
          </cell>
          <cell r="AK532">
            <v>0</v>
          </cell>
          <cell r="AL532">
            <v>0</v>
          </cell>
        </row>
        <row r="533">
          <cell r="A533">
            <v>5362</v>
          </cell>
          <cell r="B533" t="str">
            <v>Todos por un Nuevo País</v>
          </cell>
          <cell r="C533" t="str">
            <v>Seguridad, justicia y democracia para la construcción de paz</v>
          </cell>
          <cell r="D533" t="str">
            <v>Fortalecer las instituciones democráticas para la promoción, respeto y protección de Derechos Humanos, la construcción de acuerdos sociales incluyentes y la gestión pacífica de conflictos</v>
          </cell>
          <cell r="E533" t="str">
            <v>Interior</v>
          </cell>
          <cell r="F533" t="str">
            <v>MinInterior</v>
          </cell>
          <cell r="G533" t="str">
            <v>Grupos Étnicos - Interior</v>
          </cell>
          <cell r="H533">
            <v>5362</v>
          </cell>
          <cell r="I533" t="str">
            <v>Planes integrales de vida formulados y en fase de implementación -PIV-</v>
          </cell>
          <cell r="J533" t="str">
            <v>Producto</v>
          </cell>
          <cell r="K533" t="str">
            <v>Transversal</v>
          </cell>
          <cell r="L533" t="str">
            <v>SI</v>
          </cell>
          <cell r="M533" t="str">
            <v>NO</v>
          </cell>
          <cell r="N533" t="str">
            <v>SI</v>
          </cell>
          <cell r="O533" t="str">
            <v>SI</v>
          </cell>
          <cell r="P533" t="str">
            <v>Número</v>
          </cell>
          <cell r="Q533" t="str">
            <v>Mensual</v>
          </cell>
          <cell r="R533" t="str">
            <v>Acumulado</v>
          </cell>
          <cell r="S533">
            <v>0</v>
          </cell>
          <cell r="T533">
            <v>20</v>
          </cell>
          <cell r="U533">
            <v>15</v>
          </cell>
          <cell r="V533">
            <v>49</v>
          </cell>
          <cell r="W533">
            <v>46</v>
          </cell>
          <cell r="X533">
            <v>130</v>
          </cell>
          <cell r="Y533">
            <v>0</v>
          </cell>
          <cell r="Z533">
            <v>0</v>
          </cell>
          <cell r="AA533">
            <v>20</v>
          </cell>
          <cell r="AB533">
            <v>15.385</v>
          </cell>
          <cell r="AC533">
            <v>42429.208333333299</v>
          </cell>
          <cell r="AD533">
            <v>42501.796126967602</v>
          </cell>
          <cell r="AE533" t="str">
            <v>Se realiza el primer contacto presencial con autoridades indígenas de los departamentos de Vaupés y Tolima para el inicio de actividades. Se establece ruta de trabajo para los meses de abril y mayo.</v>
          </cell>
          <cell r="AF533">
            <v>42429.208333333299</v>
          </cell>
          <cell r="AG533">
            <v>42501.796126851797</v>
          </cell>
          <cell r="AH533" t="str">
            <v>Arlein Charry Velasquez</v>
          </cell>
          <cell r="AI533" t="str">
            <v>arlein.charry@mininterior.gov.co</v>
          </cell>
          <cell r="AJ533">
            <v>15</v>
          </cell>
          <cell r="AK533">
            <v>42458.208333333299</v>
          </cell>
          <cell r="AL533">
            <v>33</v>
          </cell>
        </row>
        <row r="534">
          <cell r="A534">
            <v>5363</v>
          </cell>
          <cell r="B534" t="str">
            <v>Todos por un Nuevo País</v>
          </cell>
          <cell r="C534" t="str">
            <v>Seguridad, justicia y democracia para la construcción de paz</v>
          </cell>
          <cell r="D534" t="str">
            <v>Fortalecer las instituciones democráticas para la promoción, respeto y protección de Derechos Humanos, la construcción de acuerdos sociales incluyentes y la gestión pacífica de conflictos</v>
          </cell>
          <cell r="E534" t="str">
            <v>Interior</v>
          </cell>
          <cell r="F534" t="str">
            <v>MinInterior</v>
          </cell>
          <cell r="G534" t="str">
            <v>Grupos Étnicos - Interior</v>
          </cell>
          <cell r="H534">
            <v>5363</v>
          </cell>
          <cell r="I534" t="str">
            <v>Programas para el fortalecimiento de las capacidades y la protección de los derechos de las mujeres indígenas</v>
          </cell>
          <cell r="J534" t="str">
            <v>Producto</v>
          </cell>
          <cell r="K534" t="str">
            <v>Transversal</v>
          </cell>
          <cell r="L534" t="str">
            <v>SI</v>
          </cell>
          <cell r="M534" t="str">
            <v>NO</v>
          </cell>
          <cell r="N534" t="str">
            <v>SI</v>
          </cell>
          <cell r="O534" t="str">
            <v>SI</v>
          </cell>
          <cell r="P534" t="str">
            <v>Número</v>
          </cell>
          <cell r="Q534" t="str">
            <v>Mensual</v>
          </cell>
          <cell r="R534" t="str">
            <v>Acumulado</v>
          </cell>
          <cell r="S534">
            <v>1</v>
          </cell>
          <cell r="T534">
            <v>0</v>
          </cell>
          <cell r="U534">
            <v>1</v>
          </cell>
          <cell r="V534">
            <v>1</v>
          </cell>
          <cell r="W534">
            <v>1</v>
          </cell>
          <cell r="X534">
            <v>3</v>
          </cell>
          <cell r="Y534">
            <v>0</v>
          </cell>
          <cell r="Z534">
            <v>0</v>
          </cell>
          <cell r="AA534">
            <v>0</v>
          </cell>
          <cell r="AB534">
            <v>0</v>
          </cell>
          <cell r="AC534">
            <v>0</v>
          </cell>
          <cell r="AD534">
            <v>0</v>
          </cell>
          <cell r="AE534">
            <v>0</v>
          </cell>
          <cell r="AF534">
            <v>0</v>
          </cell>
          <cell r="AG534">
            <v>0</v>
          </cell>
          <cell r="AH534" t="str">
            <v>Julia Guerrero</v>
          </cell>
          <cell r="AI534" t="str">
            <v>julia.guerrero@mininterior.gov.co</v>
          </cell>
          <cell r="AJ534">
            <v>15</v>
          </cell>
          <cell r="AK534">
            <v>0</v>
          </cell>
          <cell r="AL534">
            <v>0</v>
          </cell>
        </row>
        <row r="535">
          <cell r="A535">
            <v>5311</v>
          </cell>
          <cell r="B535" t="str">
            <v>Todos por un Nuevo País</v>
          </cell>
          <cell r="C535" t="str">
            <v>Seguridad, justicia y democracia para la construcción de paz</v>
          </cell>
          <cell r="D535" t="str">
            <v>Fortalecer las instituciones democráticas para la promoción, respeto y protección de Derechos Humanos, la construcción de acuerdos sociales incluyentes y la gestión pacífica de conflictos</v>
          </cell>
          <cell r="E535" t="str">
            <v>Interior</v>
          </cell>
          <cell r="F535" t="str">
            <v>MinInterior</v>
          </cell>
          <cell r="G535" t="str">
            <v xml:space="preserve">Asuntos Indígenas, ROM, comunidades negras, afrocolombianas, raizales y palenqueras. </v>
          </cell>
          <cell r="H535">
            <v>5311</v>
          </cell>
          <cell r="I535" t="str">
            <v>Meses en el desarrollo del proceso de Consulta Previa con Comunidade Etnicas para POA, entre las fases de Preconsulta y protocolización</v>
          </cell>
          <cell r="J535" t="str">
            <v>Resultado</v>
          </cell>
          <cell r="K535" t="str">
            <v>Sectorial</v>
          </cell>
          <cell r="L535" t="str">
            <v>NO</v>
          </cell>
          <cell r="M535" t="str">
            <v>NO</v>
          </cell>
          <cell r="N535" t="str">
            <v>NO</v>
          </cell>
          <cell r="O535" t="str">
            <v>SI</v>
          </cell>
          <cell r="P535" t="str">
            <v>Meses</v>
          </cell>
          <cell r="Q535" t="str">
            <v>Mensual</v>
          </cell>
          <cell r="R535" t="str">
            <v>Reducción</v>
          </cell>
          <cell r="S535">
            <v>9</v>
          </cell>
          <cell r="T535">
            <v>8</v>
          </cell>
          <cell r="U535">
            <v>7</v>
          </cell>
          <cell r="V535">
            <v>6</v>
          </cell>
          <cell r="W535">
            <v>4</v>
          </cell>
          <cell r="X535">
            <v>4</v>
          </cell>
          <cell r="Y535">
            <v>11</v>
          </cell>
          <cell r="Z535">
            <v>0</v>
          </cell>
          <cell r="AA535">
            <v>11</v>
          </cell>
          <cell r="AB535">
            <v>0</v>
          </cell>
          <cell r="AC535">
            <v>42460.208333333299</v>
          </cell>
          <cell r="AD535">
            <v>42471.493588506899</v>
          </cell>
          <cell r="AE535" t="str">
            <v>Para el mes de Marzo los meses de duración en el desarrollo de procesos de consulta previa con Comunidades Étnicas, para POA´s, desde la fase de pre consulta y protocolización fue de 11 meses, 268 meses con 25 comunidades.</v>
          </cell>
          <cell r="AF535">
            <v>42460.208333333299</v>
          </cell>
          <cell r="AG535">
            <v>42471.493588391197</v>
          </cell>
          <cell r="AH535" t="str">
            <v>Claudia Torres</v>
          </cell>
          <cell r="AI535" t="str">
            <v>claudia.torres@mininterior.gov.co</v>
          </cell>
          <cell r="AJ535">
            <v>5</v>
          </cell>
          <cell r="AK535">
            <v>42490.208333333299</v>
          </cell>
          <cell r="AL535">
            <v>12</v>
          </cell>
        </row>
        <row r="536">
          <cell r="A536">
            <v>5312</v>
          </cell>
          <cell r="B536" t="str">
            <v>Todos por un Nuevo País</v>
          </cell>
          <cell r="C536" t="str">
            <v>Seguridad, justicia y democracia para la construcción de paz</v>
          </cell>
          <cell r="D536" t="str">
            <v>Fortalecer las instituciones democráticas para la promoción, respeto y protección de Derechos Humanos, la construcción de acuerdos sociales incluyentes y la gestión pacífica de conflictos</v>
          </cell>
          <cell r="E536" t="str">
            <v>Interior</v>
          </cell>
          <cell r="F536" t="str">
            <v>MinInterior</v>
          </cell>
          <cell r="G536" t="str">
            <v xml:space="preserve">Asuntos Indígenas, ROM, comunidades negras, afrocolombianas, raizales y palenqueras. </v>
          </cell>
          <cell r="H536">
            <v>5312</v>
          </cell>
          <cell r="I536" t="str">
            <v>Meses en el desarrollo del proceso de Consulta Previa con Comunidade Etnicas para PINES, entre las fases de Preconsulta y protocolización</v>
          </cell>
          <cell r="J536" t="str">
            <v>Resultado</v>
          </cell>
          <cell r="K536" t="str">
            <v>Sectorial</v>
          </cell>
          <cell r="L536" t="str">
            <v>NO</v>
          </cell>
          <cell r="M536" t="str">
            <v>NO</v>
          </cell>
          <cell r="N536" t="str">
            <v>NO</v>
          </cell>
          <cell r="O536" t="str">
            <v>SI</v>
          </cell>
          <cell r="P536" t="str">
            <v>Meses</v>
          </cell>
          <cell r="Q536" t="str">
            <v>Mensual</v>
          </cell>
          <cell r="R536" t="str">
            <v>Reducción</v>
          </cell>
          <cell r="S536">
            <v>9</v>
          </cell>
          <cell r="T536">
            <v>6</v>
          </cell>
          <cell r="U536">
            <v>6</v>
          </cell>
          <cell r="V536">
            <v>5</v>
          </cell>
          <cell r="W536">
            <v>4</v>
          </cell>
          <cell r="X536">
            <v>4</v>
          </cell>
          <cell r="Y536">
            <v>7.0000000000000007E-2</v>
          </cell>
          <cell r="Z536">
            <v>100</v>
          </cell>
          <cell r="AA536">
            <v>7.0000000000000007E-2</v>
          </cell>
          <cell r="AB536">
            <v>100</v>
          </cell>
          <cell r="AC536">
            <v>42429.208333333299</v>
          </cell>
          <cell r="AD536">
            <v>42471.493325231502</v>
          </cell>
          <cell r="AE536" t="str">
            <v xml:space="preserve">En el mes de marzo de 2015, la Dirección de Consulta Previa no realizo protocolización de acuerdos de proyectos PINES </v>
          </cell>
          <cell r="AF536">
            <v>42460.208333333299</v>
          </cell>
          <cell r="AG536">
            <v>42471.493325115698</v>
          </cell>
          <cell r="AH536" t="str">
            <v>Claudia Torres</v>
          </cell>
          <cell r="AI536" t="str">
            <v>claudia.torres@mininterior.gov.co</v>
          </cell>
          <cell r="AJ536">
            <v>5</v>
          </cell>
          <cell r="AK536">
            <v>42458.208333333299</v>
          </cell>
          <cell r="AL536">
            <v>43</v>
          </cell>
        </row>
        <row r="537">
          <cell r="A537">
            <v>5313</v>
          </cell>
          <cell r="B537" t="str">
            <v>Todos por un Nuevo País</v>
          </cell>
          <cell r="C537" t="str">
            <v>Seguridad, justicia y democracia para la construcción de paz</v>
          </cell>
          <cell r="D537" t="str">
            <v>Fortalecer las instituciones democráticas para la promoción, respeto y protección de Derechos Humanos, la construcción de acuerdos sociales incluyentes y la gestión pacífica de conflictos</v>
          </cell>
          <cell r="E537" t="str">
            <v>Interior</v>
          </cell>
          <cell r="F537" t="str">
            <v>MinInterior</v>
          </cell>
          <cell r="G537" t="str">
            <v xml:space="preserve">Asuntos Indígenas, ROM, comunidades negras, afrocolombianas, raizales y palenqueras. </v>
          </cell>
          <cell r="H537">
            <v>5313</v>
          </cell>
          <cell r="I537" t="str">
            <v>Planes Específicos de Protección para Comunidades Afrocolombianas formulado</v>
          </cell>
          <cell r="J537" t="str">
            <v>Producto</v>
          </cell>
          <cell r="K537" t="str">
            <v>Sectorial</v>
          </cell>
          <cell r="L537" t="str">
            <v>NO</v>
          </cell>
          <cell r="M537" t="str">
            <v>SI</v>
          </cell>
          <cell r="N537" t="str">
            <v>NO</v>
          </cell>
          <cell r="O537" t="str">
            <v>SI</v>
          </cell>
          <cell r="P537" t="str">
            <v>Número</v>
          </cell>
          <cell r="Q537" t="str">
            <v>Mensual</v>
          </cell>
          <cell r="R537" t="str">
            <v>Acumulado</v>
          </cell>
          <cell r="S537">
            <v>11</v>
          </cell>
          <cell r="T537">
            <v>0</v>
          </cell>
          <cell r="U537">
            <v>1</v>
          </cell>
          <cell r="V537">
            <v>3</v>
          </cell>
          <cell r="W537">
            <v>3</v>
          </cell>
          <cell r="X537">
            <v>7</v>
          </cell>
          <cell r="Y537">
            <v>0</v>
          </cell>
          <cell r="Z537">
            <v>0</v>
          </cell>
          <cell r="AA537">
            <v>0</v>
          </cell>
          <cell r="AB537">
            <v>0</v>
          </cell>
          <cell r="AC537">
            <v>0</v>
          </cell>
          <cell r="AD537">
            <v>0</v>
          </cell>
          <cell r="AE537">
            <v>0</v>
          </cell>
          <cell r="AF537">
            <v>0</v>
          </cell>
          <cell r="AG537">
            <v>0</v>
          </cell>
          <cell r="AH537" t="str">
            <v>Alexandra Cordoba Moroy</v>
          </cell>
          <cell r="AI537" t="str">
            <v>alexandra .cordoba@mininterior.gov.co</v>
          </cell>
          <cell r="AJ537">
            <v>15</v>
          </cell>
          <cell r="AK537">
            <v>0</v>
          </cell>
          <cell r="AL537">
            <v>0</v>
          </cell>
        </row>
        <row r="538">
          <cell r="A538">
            <v>5314</v>
          </cell>
          <cell r="B538" t="str">
            <v>Todos por un Nuevo País</v>
          </cell>
          <cell r="C538" t="str">
            <v>Seguridad, justicia y democracia para la construcción de paz</v>
          </cell>
          <cell r="D538" t="str">
            <v>Fortalecer las instituciones democráticas para la promoción, respeto y protección de Derechos Humanos, la construcción de acuerdos sociales incluyentes y la gestión pacífica de conflictos</v>
          </cell>
          <cell r="E538" t="str">
            <v>Interior</v>
          </cell>
          <cell r="F538" t="str">
            <v>MinInterior</v>
          </cell>
          <cell r="G538" t="str">
            <v xml:space="preserve">Asuntos Indígenas, ROM, comunidades negras, afrocolombianas, raizales y palenqueras. </v>
          </cell>
          <cell r="H538">
            <v>5314</v>
          </cell>
          <cell r="I538" t="str">
            <v>Planes de salvaguarda para pueblos indígenas formulados</v>
          </cell>
          <cell r="J538" t="str">
            <v>Producto</v>
          </cell>
          <cell r="K538" t="str">
            <v>Sectorial</v>
          </cell>
          <cell r="L538" t="str">
            <v>NO</v>
          </cell>
          <cell r="M538" t="str">
            <v>SI</v>
          </cell>
          <cell r="N538" t="str">
            <v>NO</v>
          </cell>
          <cell r="O538" t="str">
            <v>SI</v>
          </cell>
          <cell r="P538" t="str">
            <v>Número</v>
          </cell>
          <cell r="Q538" t="str">
            <v>Mensual</v>
          </cell>
          <cell r="R538" t="str">
            <v>Acumulado</v>
          </cell>
          <cell r="S538">
            <v>38</v>
          </cell>
          <cell r="T538">
            <v>4</v>
          </cell>
          <cell r="U538">
            <v>0</v>
          </cell>
          <cell r="V538">
            <v>0</v>
          </cell>
          <cell r="W538">
            <v>0</v>
          </cell>
          <cell r="X538">
            <v>4</v>
          </cell>
          <cell r="Y538">
            <v>0</v>
          </cell>
          <cell r="Z538">
            <v>0</v>
          </cell>
          <cell r="AA538">
            <v>0</v>
          </cell>
          <cell r="AB538">
            <v>0</v>
          </cell>
          <cell r="AC538">
            <v>0</v>
          </cell>
          <cell r="AD538">
            <v>0</v>
          </cell>
          <cell r="AE538">
            <v>0</v>
          </cell>
          <cell r="AF538">
            <v>0</v>
          </cell>
          <cell r="AG538">
            <v>0</v>
          </cell>
          <cell r="AH538" t="str">
            <v>Pedro Santiago Posada Arango</v>
          </cell>
          <cell r="AI538" t="str">
            <v>pedro.posada@mininterior.gov.co</v>
          </cell>
          <cell r="AJ538">
            <v>180</v>
          </cell>
          <cell r="AK538">
            <v>0</v>
          </cell>
          <cell r="AL538">
            <v>0</v>
          </cell>
        </row>
        <row r="539">
          <cell r="A539">
            <v>4607</v>
          </cell>
          <cell r="B539" t="str">
            <v>Todos por un Nuevo País</v>
          </cell>
          <cell r="C539" t="str">
            <v>Seguridad, justicia y democracia para la construcción de paz</v>
          </cell>
          <cell r="D539" t="str">
            <v>Fortalecer las instituciones democráticas para la promoción, respeto y protección de Derechos Humanos, la construcción de acuerdos sociales incluyentes y la gestión pacífica de conflictos</v>
          </cell>
          <cell r="E539" t="str">
            <v>Interior</v>
          </cell>
          <cell r="F539" t="str">
            <v>MinInterior</v>
          </cell>
          <cell r="G539" t="str">
            <v>Divulgación y promoción de los derechos humanos en el territorio nacional</v>
          </cell>
          <cell r="H539">
            <v>4607</v>
          </cell>
          <cell r="I539" t="str">
            <v>Entidades territoriales asistidas técnicamente en procesos de diseño, implementación y seguimiento de planes, programas y proyectos en materia de DD.HH.</v>
          </cell>
          <cell r="J539" t="str">
            <v>Producto</v>
          </cell>
          <cell r="K539" t="str">
            <v>Sectorial</v>
          </cell>
          <cell r="L539" t="str">
            <v>SI</v>
          </cell>
          <cell r="M539" t="str">
            <v>SI</v>
          </cell>
          <cell r="N539" t="str">
            <v>NO</v>
          </cell>
          <cell r="O539" t="str">
            <v>SI</v>
          </cell>
          <cell r="P539" t="str">
            <v>Entidades territoriales</v>
          </cell>
          <cell r="Q539" t="str">
            <v>Mensual</v>
          </cell>
          <cell r="R539" t="str">
            <v>Capacidad</v>
          </cell>
          <cell r="S539">
            <v>132</v>
          </cell>
          <cell r="T539">
            <v>132</v>
          </cell>
          <cell r="U539">
            <v>182</v>
          </cell>
          <cell r="V539">
            <v>182</v>
          </cell>
          <cell r="W539">
            <v>182</v>
          </cell>
          <cell r="X539">
            <v>182</v>
          </cell>
          <cell r="Y539">
            <v>0</v>
          </cell>
          <cell r="Z539">
            <v>0</v>
          </cell>
          <cell r="AA539">
            <v>0</v>
          </cell>
          <cell r="AB539">
            <v>0</v>
          </cell>
          <cell r="AC539">
            <v>0</v>
          </cell>
          <cell r="AD539">
            <v>0</v>
          </cell>
          <cell r="AE539">
            <v>0</v>
          </cell>
          <cell r="AF539">
            <v>0</v>
          </cell>
          <cell r="AG539">
            <v>0</v>
          </cell>
          <cell r="AH539" t="str">
            <v>Ignacio Rave</v>
          </cell>
          <cell r="AI539" t="str">
            <v>javier.rave@mininterior.gov.co</v>
          </cell>
          <cell r="AJ539">
            <v>0</v>
          </cell>
          <cell r="AK539">
            <v>0</v>
          </cell>
          <cell r="AL539">
            <v>0</v>
          </cell>
        </row>
        <row r="540">
          <cell r="A540">
            <v>4608</v>
          </cell>
          <cell r="B540" t="str">
            <v>Todos por un Nuevo País</v>
          </cell>
          <cell r="C540" t="str">
            <v>Seguridad, justicia y democracia para la construcción de paz</v>
          </cell>
          <cell r="D540" t="str">
            <v>Fortalecer las instituciones democráticas para la promoción, respeto y protección de Derechos Humanos, la construcción de acuerdos sociales incluyentes y la gestión pacífica de conflictos</v>
          </cell>
          <cell r="E540" t="str">
            <v>Interior</v>
          </cell>
          <cell r="F540" t="str">
            <v>MinInterior</v>
          </cell>
          <cell r="G540" t="str">
            <v>Divulgación y promoción de los derechos humanos en el territorio nacional</v>
          </cell>
          <cell r="H540">
            <v>4608</v>
          </cell>
          <cell r="I540" t="str">
            <v>Municipios beneficiarios de los proyectos de cultura en derechos humanos para afirmar comportamientos creencias o actitudes individuales y colectivas consecuentes con el reconocimiento del respeto y garantía de los mismos</v>
          </cell>
          <cell r="J540" t="str">
            <v>Producto</v>
          </cell>
          <cell r="K540" t="str">
            <v>Sectorial</v>
          </cell>
          <cell r="L540" t="str">
            <v>SI</v>
          </cell>
          <cell r="M540" t="str">
            <v>SI</v>
          </cell>
          <cell r="N540" t="str">
            <v>NO</v>
          </cell>
          <cell r="O540" t="str">
            <v>SI</v>
          </cell>
          <cell r="P540" t="str">
            <v>Municipios</v>
          </cell>
          <cell r="Q540" t="str">
            <v>Mensual</v>
          </cell>
          <cell r="R540" t="str">
            <v>Acumulado</v>
          </cell>
          <cell r="S540">
            <v>3</v>
          </cell>
          <cell r="T540">
            <v>0</v>
          </cell>
          <cell r="U540">
            <v>5</v>
          </cell>
          <cell r="V540">
            <v>5</v>
          </cell>
          <cell r="W540">
            <v>6</v>
          </cell>
          <cell r="X540">
            <v>16</v>
          </cell>
          <cell r="Y540">
            <v>0</v>
          </cell>
          <cell r="Z540">
            <v>0</v>
          </cell>
          <cell r="AA540">
            <v>0</v>
          </cell>
          <cell r="AB540">
            <v>0</v>
          </cell>
          <cell r="AC540">
            <v>0</v>
          </cell>
          <cell r="AD540">
            <v>0</v>
          </cell>
          <cell r="AE540">
            <v>0</v>
          </cell>
          <cell r="AF540">
            <v>0</v>
          </cell>
          <cell r="AG540">
            <v>0</v>
          </cell>
          <cell r="AH540" t="str">
            <v>Ignacio Rave</v>
          </cell>
          <cell r="AI540" t="str">
            <v>javier.rave@mininterior.gov.co</v>
          </cell>
          <cell r="AJ540">
            <v>0</v>
          </cell>
          <cell r="AK540">
            <v>0</v>
          </cell>
          <cell r="AL540">
            <v>0</v>
          </cell>
        </row>
        <row r="541">
          <cell r="A541">
            <v>4612</v>
          </cell>
          <cell r="B541" t="str">
            <v>Todos por un Nuevo País</v>
          </cell>
          <cell r="C541" t="str">
            <v>Seguridad, justicia y democracia para la construcción de paz</v>
          </cell>
          <cell r="D541" t="str">
            <v>Fortalecer las instituciones democráticas para la promoción, respeto y protección de Derechos Humanos, la construcción de acuerdos sociales incluyentes y la gestión pacífica de conflictos</v>
          </cell>
          <cell r="E541" t="str">
            <v>Interior</v>
          </cell>
          <cell r="F541" t="str">
            <v>MinInterior</v>
          </cell>
          <cell r="G541" t="str">
            <v>Divulgación y promoción de los derechos humanos en el territorio nacional</v>
          </cell>
          <cell r="H541">
            <v>4612</v>
          </cell>
          <cell r="I541" t="str">
            <v>Departamentos con la política pública LGBTI socializada a través de espacios participativos con la población LGBTI</v>
          </cell>
          <cell r="J541" t="str">
            <v>Producto</v>
          </cell>
          <cell r="K541" t="str">
            <v>Sectorial</v>
          </cell>
          <cell r="L541" t="str">
            <v>SI</v>
          </cell>
          <cell r="M541" t="str">
            <v>SI</v>
          </cell>
          <cell r="N541" t="str">
            <v>NO</v>
          </cell>
          <cell r="O541" t="str">
            <v>SI</v>
          </cell>
          <cell r="P541" t="str">
            <v>Departamentos</v>
          </cell>
          <cell r="Q541" t="str">
            <v>Mensual</v>
          </cell>
          <cell r="R541" t="str">
            <v>Acumulado</v>
          </cell>
          <cell r="S541">
            <v>0</v>
          </cell>
          <cell r="T541">
            <v>11</v>
          </cell>
          <cell r="U541">
            <v>10</v>
          </cell>
          <cell r="V541">
            <v>8</v>
          </cell>
          <cell r="W541">
            <v>3</v>
          </cell>
          <cell r="X541">
            <v>32</v>
          </cell>
          <cell r="Y541">
            <v>0</v>
          </cell>
          <cell r="Z541">
            <v>0</v>
          </cell>
          <cell r="AA541">
            <v>0</v>
          </cell>
          <cell r="AB541">
            <v>0</v>
          </cell>
          <cell r="AC541">
            <v>0</v>
          </cell>
          <cell r="AD541">
            <v>0</v>
          </cell>
          <cell r="AE541">
            <v>0</v>
          </cell>
          <cell r="AF541">
            <v>0</v>
          </cell>
          <cell r="AG541">
            <v>0</v>
          </cell>
          <cell r="AH541" t="str">
            <v>Ignacio Rave</v>
          </cell>
          <cell r="AI541" t="str">
            <v>javier.rave@mininterior.gov.co</v>
          </cell>
          <cell r="AJ541">
            <v>30</v>
          </cell>
          <cell r="AK541">
            <v>0</v>
          </cell>
          <cell r="AL541">
            <v>0</v>
          </cell>
        </row>
        <row r="542">
          <cell r="A542">
            <v>4613</v>
          </cell>
          <cell r="B542" t="str">
            <v>Todos por un Nuevo País</v>
          </cell>
          <cell r="C542" t="str">
            <v>Seguridad, justicia y democracia para la construcción de paz</v>
          </cell>
          <cell r="D542" t="str">
            <v>Fortalecer las instituciones democráticas para la promoción, respeto y protección de Derechos Humanos, la construcción de acuerdos sociales incluyentes y la gestión pacífica de conflictos</v>
          </cell>
          <cell r="E542" t="str">
            <v>Interior</v>
          </cell>
          <cell r="F542" t="str">
            <v>MinInterior</v>
          </cell>
          <cell r="G542" t="str">
            <v>Divulgación y promoción de los derechos humanos en el territorio nacional</v>
          </cell>
          <cell r="H542">
            <v>4613</v>
          </cell>
          <cell r="I542" t="str">
            <v>Comités departamentales de Lucha Contra la Trata de Personas con la Estrategia Nacional 2014-2018 implementada</v>
          </cell>
          <cell r="J542" t="str">
            <v>Producto</v>
          </cell>
          <cell r="K542" t="str">
            <v>Sectorial</v>
          </cell>
          <cell r="L542" t="str">
            <v>SI</v>
          </cell>
          <cell r="M542" t="str">
            <v>SI</v>
          </cell>
          <cell r="N542" t="str">
            <v>NO</v>
          </cell>
          <cell r="O542" t="str">
            <v>SI</v>
          </cell>
          <cell r="P542" t="str">
            <v>Planes de acción</v>
          </cell>
          <cell r="Q542" t="str">
            <v>Mensual</v>
          </cell>
          <cell r="R542" t="str">
            <v>Acumulado</v>
          </cell>
          <cell r="S542">
            <v>0</v>
          </cell>
          <cell r="T542">
            <v>5</v>
          </cell>
          <cell r="U542">
            <v>7</v>
          </cell>
          <cell r="V542">
            <v>10</v>
          </cell>
          <cell r="W542">
            <v>10</v>
          </cell>
          <cell r="X542">
            <v>32</v>
          </cell>
          <cell r="Y542">
            <v>0</v>
          </cell>
          <cell r="Z542">
            <v>0</v>
          </cell>
          <cell r="AA542">
            <v>6</v>
          </cell>
          <cell r="AB542">
            <v>18.75</v>
          </cell>
          <cell r="AC542">
            <v>42400.208333333299</v>
          </cell>
          <cell r="AD542">
            <v>42468.408312500003</v>
          </cell>
          <cell r="AE542" t="str">
            <v>Socialización de la Estrategia Nacional 2014-2018 en los departamentos de: Cesar (14 abril), Bolívar (21 y 22 abril) y Meta (26 de abril).</v>
          </cell>
          <cell r="AF542">
            <v>42490.208333333299</v>
          </cell>
          <cell r="AG542">
            <v>42496.768170486102</v>
          </cell>
          <cell r="AH542" t="str">
            <v>Sandra Patricia Devia Ruiz</v>
          </cell>
          <cell r="AI542" t="str">
            <v>sdevia@mininterior.gov.co</v>
          </cell>
          <cell r="AJ542">
            <v>30</v>
          </cell>
          <cell r="AK542">
            <v>42429.208333333299</v>
          </cell>
          <cell r="AL542">
            <v>47</v>
          </cell>
        </row>
        <row r="543">
          <cell r="A543">
            <v>5060</v>
          </cell>
          <cell r="B543" t="str">
            <v>Todos por un Nuevo País</v>
          </cell>
          <cell r="C543" t="str">
            <v>Seguridad, justicia y democracia para la construcción de paz</v>
          </cell>
          <cell r="D543" t="str">
            <v>Fortalecer las instituciones democráticas para la promoción, respeto y protección de Derechos Humanos, la construcción de acuerdos sociales incluyentes y la gestión pacífica de conflictos</v>
          </cell>
          <cell r="E543" t="str">
            <v>Interior</v>
          </cell>
          <cell r="F543" t="str">
            <v>Unidad Nacional de Protección</v>
          </cell>
          <cell r="G543" t="str">
            <v>Prevención y protección a personas, grupos y comunidades en situación de riesgo extraordinario o extremo.</v>
          </cell>
          <cell r="H543">
            <v>5060</v>
          </cell>
          <cell r="I543" t="str">
            <v>Nivel de confianza en el esquema de protección de los beneficiarios del programa de protección de personas, grupos y comunidades en riesgo extraordinario y extremo, según la encuesta de satisfacción al usuario.</v>
          </cell>
          <cell r="J543" t="str">
            <v>Producto</v>
          </cell>
          <cell r="K543" t="str">
            <v>Sectorial</v>
          </cell>
          <cell r="L543" t="str">
            <v>SI</v>
          </cell>
          <cell r="M543" t="str">
            <v>NO</v>
          </cell>
          <cell r="N543" t="str">
            <v>NO</v>
          </cell>
          <cell r="O543" t="str">
            <v>SI</v>
          </cell>
          <cell r="P543" t="str">
            <v>Porcentaje</v>
          </cell>
          <cell r="Q543" t="str">
            <v>Mensual</v>
          </cell>
          <cell r="R543" t="str">
            <v>Capacidad</v>
          </cell>
          <cell r="S543">
            <v>86</v>
          </cell>
          <cell r="T543">
            <v>88</v>
          </cell>
          <cell r="U543">
            <v>90</v>
          </cell>
          <cell r="V543">
            <v>92</v>
          </cell>
          <cell r="W543">
            <v>95</v>
          </cell>
          <cell r="X543">
            <v>95</v>
          </cell>
          <cell r="Y543">
            <v>0</v>
          </cell>
          <cell r="Z543">
            <v>0</v>
          </cell>
          <cell r="AA543">
            <v>0</v>
          </cell>
          <cell r="AB543">
            <v>0</v>
          </cell>
          <cell r="AC543">
            <v>0</v>
          </cell>
          <cell r="AD543">
            <v>0</v>
          </cell>
          <cell r="AE543" t="str">
            <v>A la fecha se esta llevando a cabo la encuesta de satisfacción del usuario a partir de la cual se determina el nivel de confianza de los beneficiarios del programa de protección. Por lo tanto, no se cuenta aun con el resultado.</v>
          </cell>
          <cell r="AF543">
            <v>42429.208333333299</v>
          </cell>
          <cell r="AG543">
            <v>42438.460145173602</v>
          </cell>
          <cell r="AH543" t="str">
            <v>Maria Eugenia Navarro Perez</v>
          </cell>
          <cell r="AI543" t="str">
            <v>maria.navarro@unp.gov.co</v>
          </cell>
          <cell r="AJ543">
            <v>0</v>
          </cell>
          <cell r="AK543">
            <v>0</v>
          </cell>
          <cell r="AL543">
            <v>0</v>
          </cell>
        </row>
        <row r="544">
          <cell r="A544">
            <v>5061</v>
          </cell>
          <cell r="B544" t="str">
            <v>Todos por un Nuevo País</v>
          </cell>
          <cell r="C544" t="str">
            <v>Seguridad, justicia y democracia para la construcción de paz</v>
          </cell>
          <cell r="D544" t="str">
            <v>Fortalecer las instituciones democráticas para la promoción, respeto y protección de Derechos Humanos, la construcción de acuerdos sociales incluyentes y la gestión pacífica de conflictos</v>
          </cell>
          <cell r="E544" t="str">
            <v>Interior</v>
          </cell>
          <cell r="F544" t="str">
            <v>Unidad Nacional de Protección</v>
          </cell>
          <cell r="G544" t="str">
            <v>Prevención y protección a personas, grupos y comunidades en situación de riesgo extraordinario o extremo.</v>
          </cell>
          <cell r="H544">
            <v>5061</v>
          </cell>
          <cell r="I544" t="str">
            <v>Nivel de eficacia en la gestión (evaluaciones realizadas/solicitudes recibidas)</v>
          </cell>
          <cell r="J544" t="str">
            <v>Gestión</v>
          </cell>
          <cell r="K544" t="str">
            <v>Sectorial</v>
          </cell>
          <cell r="L544" t="str">
            <v>SI</v>
          </cell>
          <cell r="M544" t="str">
            <v>NO</v>
          </cell>
          <cell r="N544" t="str">
            <v>NO</v>
          </cell>
          <cell r="O544" t="str">
            <v>SI</v>
          </cell>
          <cell r="P544" t="str">
            <v>Porcentaje</v>
          </cell>
          <cell r="Q544" t="str">
            <v>Mensual</v>
          </cell>
          <cell r="R544" t="str">
            <v>Stock</v>
          </cell>
          <cell r="S544">
            <v>95</v>
          </cell>
          <cell r="T544">
            <v>100</v>
          </cell>
          <cell r="U544">
            <v>100</v>
          </cell>
          <cell r="V544">
            <v>100</v>
          </cell>
          <cell r="W544">
            <v>100</v>
          </cell>
          <cell r="X544">
            <v>100</v>
          </cell>
          <cell r="Y544">
            <v>100</v>
          </cell>
          <cell r="Z544">
            <v>100</v>
          </cell>
          <cell r="AA544">
            <v>100</v>
          </cell>
          <cell r="AB544">
            <v>100</v>
          </cell>
          <cell r="AC544">
            <v>42429.208333333299</v>
          </cell>
          <cell r="AD544">
            <v>42496.779556713002</v>
          </cell>
          <cell r="AE544" t="str">
            <v>En febrero de 2016, del total de solicitudes de evaluación de riesgo recibidas que cumplen los requisitos, se realizaron el 100%</v>
          </cell>
          <cell r="AF544">
            <v>42429.208333333299</v>
          </cell>
          <cell r="AG544">
            <v>42496.779556516201</v>
          </cell>
          <cell r="AH544" t="str">
            <v>Maria Eugenia Navarro Perez</v>
          </cell>
          <cell r="AI544" t="str">
            <v>maria.navarro@unp.gov.co</v>
          </cell>
          <cell r="AJ544">
            <v>0</v>
          </cell>
          <cell r="AK544">
            <v>42458.208333333299</v>
          </cell>
          <cell r="AL544">
            <v>48</v>
          </cell>
        </row>
        <row r="545">
          <cell r="A545">
            <v>5062</v>
          </cell>
          <cell r="B545" t="str">
            <v>Todos por un Nuevo País</v>
          </cell>
          <cell r="C545" t="str">
            <v>Seguridad, justicia y democracia para la construcción de paz</v>
          </cell>
          <cell r="D545" t="str">
            <v>Fortalecer las instituciones democráticas para la promoción, respeto y protección de Derechos Humanos, la construcción de acuerdos sociales incluyentes y la gestión pacífica de conflictos</v>
          </cell>
          <cell r="E545" t="str">
            <v>Interior</v>
          </cell>
          <cell r="F545" t="str">
            <v>Unidad Nacional de Protección</v>
          </cell>
          <cell r="G545" t="str">
            <v>Prevención y protección a personas, grupos y comunidades en situación de riesgo extraordinario o extremo.</v>
          </cell>
          <cell r="H545">
            <v>5062</v>
          </cell>
          <cell r="I545" t="str">
            <v>Unidades operativas administrativas regionales.</v>
          </cell>
          <cell r="J545" t="str">
            <v>Producto</v>
          </cell>
          <cell r="K545" t="str">
            <v>Sectorial</v>
          </cell>
          <cell r="L545" t="str">
            <v>SI</v>
          </cell>
          <cell r="M545" t="str">
            <v>SI</v>
          </cell>
          <cell r="N545" t="str">
            <v>NO</v>
          </cell>
          <cell r="O545" t="str">
            <v>SI</v>
          </cell>
          <cell r="P545" t="str">
            <v>Unidades operativas administrativas regionales</v>
          </cell>
          <cell r="Q545" t="str">
            <v>Mensual</v>
          </cell>
          <cell r="R545" t="str">
            <v>Capacidad</v>
          </cell>
          <cell r="S545">
            <v>13</v>
          </cell>
          <cell r="T545">
            <v>13</v>
          </cell>
          <cell r="U545">
            <v>18</v>
          </cell>
          <cell r="V545">
            <v>23</v>
          </cell>
          <cell r="W545">
            <v>27</v>
          </cell>
          <cell r="X545">
            <v>27</v>
          </cell>
          <cell r="Y545">
            <v>0</v>
          </cell>
          <cell r="Z545">
            <v>100</v>
          </cell>
          <cell r="AA545">
            <v>0</v>
          </cell>
          <cell r="AB545">
            <v>100</v>
          </cell>
          <cell r="AC545">
            <v>42460.208333333299</v>
          </cell>
          <cell r="AD545">
            <v>42496.771064120403</v>
          </cell>
          <cell r="AE545" t="str">
            <v>A la fecha no se han creados Unidades Operativas Administrativas (UOA), estas han sido fortalecidas.</v>
          </cell>
          <cell r="AF545">
            <v>42460.208333333299</v>
          </cell>
          <cell r="AG545">
            <v>42496.771062268497</v>
          </cell>
          <cell r="AH545" t="str">
            <v>Maria Eugenia Navarro Perez</v>
          </cell>
          <cell r="AI545" t="str">
            <v>maria.navarro@unp.gov.co</v>
          </cell>
          <cell r="AJ545">
            <v>0</v>
          </cell>
          <cell r="AK545">
            <v>42490.208333333299</v>
          </cell>
          <cell r="AL545">
            <v>17</v>
          </cell>
        </row>
        <row r="546">
          <cell r="A546">
            <v>5063</v>
          </cell>
          <cell r="B546" t="str">
            <v>Todos por un Nuevo País</v>
          </cell>
          <cell r="C546" t="str">
            <v>Seguridad, justicia y democracia para la construcción de paz</v>
          </cell>
          <cell r="D546" t="str">
            <v>Fortalecer las instituciones democráticas para la promoción, respeto y protección de Derechos Humanos, la construcción de acuerdos sociales incluyentes y la gestión pacífica de conflictos</v>
          </cell>
          <cell r="E546" t="str">
            <v>Interior</v>
          </cell>
          <cell r="F546" t="str">
            <v>Unidad Nacional de Protección</v>
          </cell>
          <cell r="G546" t="str">
            <v>Prevención y protección a personas, grupos y comunidades en situación de riesgo extraordinario o extremo.</v>
          </cell>
          <cell r="H546">
            <v>5063</v>
          </cell>
          <cell r="I546" t="str">
            <v>Evaluaciones de riesgo con enfoque diferencial a colectivos, grupos y comunidades.</v>
          </cell>
          <cell r="J546" t="str">
            <v>Gestión</v>
          </cell>
          <cell r="K546" t="str">
            <v>Sectorial</v>
          </cell>
          <cell r="L546" t="str">
            <v>SI</v>
          </cell>
          <cell r="M546" t="str">
            <v>SI</v>
          </cell>
          <cell r="N546" t="str">
            <v>NO</v>
          </cell>
          <cell r="O546" t="str">
            <v>SI</v>
          </cell>
          <cell r="P546" t="str">
            <v>Evaluaciones de riesgo</v>
          </cell>
          <cell r="Q546" t="str">
            <v>Mensual</v>
          </cell>
          <cell r="R546" t="str">
            <v>Capacidad</v>
          </cell>
          <cell r="S546">
            <v>17</v>
          </cell>
          <cell r="T546">
            <v>17</v>
          </cell>
          <cell r="U546">
            <v>24</v>
          </cell>
          <cell r="V546">
            <v>31</v>
          </cell>
          <cell r="W546">
            <v>40</v>
          </cell>
          <cell r="X546">
            <v>40</v>
          </cell>
          <cell r="Y546">
            <v>128</v>
          </cell>
          <cell r="Z546">
            <v>100</v>
          </cell>
          <cell r="AA546">
            <v>128</v>
          </cell>
          <cell r="AB546">
            <v>100</v>
          </cell>
          <cell r="AC546">
            <v>42490.208333333299</v>
          </cell>
          <cell r="AD546">
            <v>42501.7934727662</v>
          </cell>
          <cell r="AE546" t="str">
            <v>A marzo de 2016, la entidad ha realizado 128 evaluaciones de riesgo a la población dirigentes, representantes o miembros de grupos étnicos. Las cuales se realizan con enfoque diferencial</v>
          </cell>
          <cell r="AF546">
            <v>42490.208333333299</v>
          </cell>
          <cell r="AG546">
            <v>42501.793472650497</v>
          </cell>
          <cell r="AH546" t="str">
            <v>Maria Eugenia Navarro Perez</v>
          </cell>
          <cell r="AI546" t="str">
            <v>maria.navarro@unp.gov.co</v>
          </cell>
          <cell r="AJ546">
            <v>0</v>
          </cell>
          <cell r="AK546">
            <v>42520.208333333299</v>
          </cell>
          <cell r="AL546">
            <v>-13</v>
          </cell>
        </row>
        <row r="547">
          <cell r="A547">
            <v>4290</v>
          </cell>
          <cell r="B547" t="str">
            <v>Todos por un Nuevo País</v>
          </cell>
          <cell r="C547" t="str">
            <v>Seguridad, justicia y democracia para la construcción de paz</v>
          </cell>
          <cell r="D547" t="str">
            <v>Fortalecer las instituciones democráticas para la promoción, respeto y protección de Derechos Humanos, la construcción de acuerdos sociales incluyentes y la gestión pacífica de conflictos</v>
          </cell>
          <cell r="E547" t="str">
            <v>Presidencia</v>
          </cell>
          <cell r="F547" t="str">
            <v>Agencia Colombiana para la Reintegración de Person</v>
          </cell>
          <cell r="G547" t="str">
            <v>Generación de condiciones de paz y seguridad en el territorio nacional</v>
          </cell>
          <cell r="H547">
            <v>4290</v>
          </cell>
          <cell r="I547" t="str">
            <v>Personas acompañadas en el proceso de reintegración para el cumplimiento de su ruta.</v>
          </cell>
          <cell r="J547" t="str">
            <v>Producto</v>
          </cell>
          <cell r="K547" t="str">
            <v>Sectorial</v>
          </cell>
          <cell r="L547" t="str">
            <v>SI</v>
          </cell>
          <cell r="M547" t="str">
            <v>NO</v>
          </cell>
          <cell r="N547" t="str">
            <v>NO</v>
          </cell>
          <cell r="O547" t="str">
            <v>SI</v>
          </cell>
          <cell r="P547" t="str">
            <v>Otro (Personas)</v>
          </cell>
          <cell r="Q547" t="str">
            <v>Trimestral</v>
          </cell>
          <cell r="R547" t="str">
            <v>Flujo</v>
          </cell>
          <cell r="S547">
            <v>27451</v>
          </cell>
          <cell r="T547">
            <v>25370</v>
          </cell>
          <cell r="U547">
            <v>28789</v>
          </cell>
          <cell r="V547">
            <v>28708</v>
          </cell>
          <cell r="W547">
            <v>28127</v>
          </cell>
          <cell r="X547">
            <v>28127</v>
          </cell>
          <cell r="Y547">
            <v>21590</v>
          </cell>
          <cell r="Z547">
            <v>74.989999999999995</v>
          </cell>
          <cell r="AA547">
            <v>22170</v>
          </cell>
          <cell r="AB547">
            <v>78.819999999999993</v>
          </cell>
          <cell r="AC547">
            <v>42460.208333333299</v>
          </cell>
          <cell r="AD547">
            <v>42468.640225381903</v>
          </cell>
          <cell r="AE547" t="str">
            <v>El reporte del indicador es el resultado del acompañamiento brindado a las Personas en Proceso de Reintegración (PPR) atendidas en cualquiera de los cuatro beneficios (Gestión en Educación, Formación para el trabajo, Salud y acompañamiento psicosocial), m</v>
          </cell>
          <cell r="AF547">
            <v>42490.208333333299</v>
          </cell>
          <cell r="AG547">
            <v>42501.667314930601</v>
          </cell>
          <cell r="AH547" t="str">
            <v>Johanna Fernanda Villarreal Guzmán</v>
          </cell>
          <cell r="AI547" t="str">
            <v>Johannavillarreal@acr.gov.co</v>
          </cell>
          <cell r="AJ547">
            <v>45</v>
          </cell>
          <cell r="AK547">
            <v>42551.208333333299</v>
          </cell>
          <cell r="AL547">
            <v>-88</v>
          </cell>
        </row>
        <row r="548">
          <cell r="A548">
            <v>4291</v>
          </cell>
          <cell r="B548" t="str">
            <v>Todos por un Nuevo País</v>
          </cell>
          <cell r="C548" t="str">
            <v>Seguridad, justicia y democracia para la construcción de paz</v>
          </cell>
          <cell r="D548" t="str">
            <v>Fortalecer las instituciones democráticas para la promoción, respeto y protección de Derechos Humanos, la construcción de acuerdos sociales incluyentes y la gestión pacífica de conflictos</v>
          </cell>
          <cell r="E548" t="str">
            <v>Presidencia</v>
          </cell>
          <cell r="F548" t="str">
            <v>Agencia Colombiana para la Reintegración de Person</v>
          </cell>
          <cell r="G548" t="str">
            <v>Generación de condiciones de paz y seguridad en el territorio nacional</v>
          </cell>
          <cell r="H548">
            <v>4291</v>
          </cell>
          <cell r="I548" t="str">
            <v>Beneficios de Inserción Económica otorgados a las personas en proceso de reintegración</v>
          </cell>
          <cell r="J548" t="str">
            <v>Producto</v>
          </cell>
          <cell r="K548" t="str">
            <v>Sectorial</v>
          </cell>
          <cell r="L548" t="str">
            <v>SI</v>
          </cell>
          <cell r="M548" t="str">
            <v>NO</v>
          </cell>
          <cell r="N548" t="str">
            <v>NO</v>
          </cell>
          <cell r="O548" t="str">
            <v>SI</v>
          </cell>
          <cell r="P548" t="str">
            <v>Otro (Personas)</v>
          </cell>
          <cell r="Q548" t="str">
            <v>Trimestral</v>
          </cell>
          <cell r="R548" t="str">
            <v>Acumulado</v>
          </cell>
          <cell r="S548">
            <v>2854</v>
          </cell>
          <cell r="T548">
            <v>1920</v>
          </cell>
          <cell r="U548">
            <v>1200</v>
          </cell>
          <cell r="V548">
            <v>2160</v>
          </cell>
          <cell r="W548">
            <v>3360</v>
          </cell>
          <cell r="X548">
            <v>8640</v>
          </cell>
          <cell r="Y548">
            <v>39</v>
          </cell>
          <cell r="Z548">
            <v>3.25</v>
          </cell>
          <cell r="AA548">
            <v>2676</v>
          </cell>
          <cell r="AB548">
            <v>30.97</v>
          </cell>
          <cell r="AC548">
            <v>42460.208333333299</v>
          </cell>
          <cell r="AD548">
            <v>42468.6392170486</v>
          </cell>
          <cell r="AE548" t="str">
            <v xml:space="preserve">Al mes de abril de 2016 se cuenta con 679 registros de personas que accedieron al Beneficio de Inserción Económica (BIE). En abril se identificaron 640 nuevos registros, dichos desembolsos son de tipo total y el mayor porcentaje 29,5 % (189) corresponden </v>
          </cell>
          <cell r="AF548">
            <v>42490.208333333299</v>
          </cell>
          <cell r="AG548">
            <v>42501.666941469899</v>
          </cell>
          <cell r="AH548" t="str">
            <v>Johanna Fernanda Villarreal Guzmán</v>
          </cell>
          <cell r="AI548" t="str">
            <v>Johannavillarreal@acr.gov.co</v>
          </cell>
          <cell r="AJ548">
            <v>0</v>
          </cell>
          <cell r="AK548">
            <v>42551.208333333299</v>
          </cell>
          <cell r="AL548">
            <v>-43</v>
          </cell>
        </row>
        <row r="549">
          <cell r="A549">
            <v>4289</v>
          </cell>
          <cell r="B549" t="str">
            <v>Todos por un Nuevo País</v>
          </cell>
          <cell r="C549" t="str">
            <v>Seguridad, justicia y democracia para la construcción de paz</v>
          </cell>
          <cell r="D549" t="str">
            <v>Fortalecer las instituciones democráticas para la promoción, respeto y protección de Derechos Humanos, la construcción de acuerdos sociales incluyentes y la gestión pacífica de conflictos</v>
          </cell>
          <cell r="E549" t="str">
            <v>Presidencia</v>
          </cell>
          <cell r="F549" t="str">
            <v>Agencia Colombiana para la Reintegración de Person</v>
          </cell>
          <cell r="G549" t="str">
            <v>Generación de condiciones de paz y seguridad en el territorio nacional</v>
          </cell>
          <cell r="H549">
            <v>4289</v>
          </cell>
          <cell r="I549" t="str">
            <v>Personas que han culminado el proceso de reintegración de manera exitosa</v>
          </cell>
          <cell r="J549" t="str">
            <v>Resultado</v>
          </cell>
          <cell r="K549" t="str">
            <v>Sectorial</v>
          </cell>
          <cell r="L549" t="str">
            <v>SI</v>
          </cell>
          <cell r="M549" t="str">
            <v>NO</v>
          </cell>
          <cell r="N549" t="str">
            <v>NO</v>
          </cell>
          <cell r="O549" t="str">
            <v>SI</v>
          </cell>
          <cell r="P549" t="str">
            <v>Otro (Personas)</v>
          </cell>
          <cell r="Q549" t="str">
            <v>Trimestral</v>
          </cell>
          <cell r="R549" t="str">
            <v>Acumulado</v>
          </cell>
          <cell r="S549">
            <v>8919</v>
          </cell>
          <cell r="T549">
            <v>4000</v>
          </cell>
          <cell r="U549">
            <v>2500</v>
          </cell>
          <cell r="V549">
            <v>4500</v>
          </cell>
          <cell r="W549">
            <v>7000</v>
          </cell>
          <cell r="X549">
            <v>18000</v>
          </cell>
          <cell r="Y549">
            <v>293</v>
          </cell>
          <cell r="Z549">
            <v>11.72</v>
          </cell>
          <cell r="AA549">
            <v>4289</v>
          </cell>
          <cell r="AB549">
            <v>23.83</v>
          </cell>
          <cell r="AC549">
            <v>42460.208333333299</v>
          </cell>
          <cell r="AD549">
            <v>42468.463656053202</v>
          </cell>
          <cell r="AE549" t="str">
            <v>El acumulado a 30 de abril de 2016, son 442 registros de personas que han culminado el proceso de reintegración de manera exitosa, según registro de creación en el Sistema de Información para la Reintegración SIR. Para el mes de abril se cuentan con 149 r</v>
          </cell>
          <cell r="AF549">
            <v>42490.208333333299</v>
          </cell>
          <cell r="AG549">
            <v>42501.668023877297</v>
          </cell>
          <cell r="AH549" t="str">
            <v>Johanna Fernanda Villarreal Guzmán</v>
          </cell>
          <cell r="AI549" t="str">
            <v>Johannavillarreal@acr.gov.co</v>
          </cell>
          <cell r="AJ549">
            <v>0</v>
          </cell>
          <cell r="AK549">
            <v>42551.208333333299</v>
          </cell>
          <cell r="AL549">
            <v>-43</v>
          </cell>
        </row>
        <row r="550">
          <cell r="A550">
            <v>4292</v>
          </cell>
          <cell r="B550" t="str">
            <v>Todos por un Nuevo País</v>
          </cell>
          <cell r="C550" t="str">
            <v>Seguridad, justicia y democracia para la construcción de paz</v>
          </cell>
          <cell r="D550" t="str">
            <v>Fortalecer las instituciones democráticas para la promoción, respeto y protección de Derechos Humanos, la construcción de acuerdos sociales incluyentes y la gestión pacífica de conflictos</v>
          </cell>
          <cell r="E550" t="str">
            <v>Presidencia</v>
          </cell>
          <cell r="F550" t="str">
            <v>PRESIDENCIA</v>
          </cell>
          <cell r="G550" t="str">
            <v>Generación de condiciones de paz y seguridad en el territorio nacional</v>
          </cell>
          <cell r="H550">
            <v>4292</v>
          </cell>
          <cell r="I550" t="str">
            <v>Municipios con implementación de los componentes de la Educación en el Riesgo de Minas (ERM)</v>
          </cell>
          <cell r="J550" t="str">
            <v>Producto</v>
          </cell>
          <cell r="K550" t="str">
            <v>Sectorial</v>
          </cell>
          <cell r="L550" t="str">
            <v>SI</v>
          </cell>
          <cell r="M550" t="str">
            <v>SI</v>
          </cell>
          <cell r="N550" t="str">
            <v>NO</v>
          </cell>
          <cell r="O550" t="str">
            <v>SI</v>
          </cell>
          <cell r="P550" t="str">
            <v>Otro (Municipios)</v>
          </cell>
          <cell r="Q550" t="str">
            <v>Semestral</v>
          </cell>
          <cell r="R550" t="str">
            <v>Flujo</v>
          </cell>
          <cell r="S550">
            <v>25</v>
          </cell>
          <cell r="T550">
            <v>17</v>
          </cell>
          <cell r="U550">
            <v>36</v>
          </cell>
          <cell r="V550">
            <v>55</v>
          </cell>
          <cell r="W550">
            <v>77</v>
          </cell>
          <cell r="X550">
            <v>77</v>
          </cell>
          <cell r="Y550">
            <v>0</v>
          </cell>
          <cell r="Z550">
            <v>0</v>
          </cell>
          <cell r="AA550">
            <v>0</v>
          </cell>
          <cell r="AB550">
            <v>0</v>
          </cell>
          <cell r="AC550">
            <v>0</v>
          </cell>
          <cell r="AD550">
            <v>0</v>
          </cell>
          <cell r="AE550" t="str">
            <v>A partir de alianzas estratégicas con el Servicio Nacional de Aprendizaje – SENA, se proyectó el desarrollo de acciones de los componentes de la Educación en el Riesgo de Minas – ERM en los municipios de Tuluá, Ginebra y Jamundí (Valle del Cauca). Sin emb</v>
          </cell>
          <cell r="AF550">
            <v>42490.208333333299</v>
          </cell>
          <cell r="AG550">
            <v>42501.481746909703</v>
          </cell>
          <cell r="AH550" t="str">
            <v>Rafael Alfredo Colón Torres</v>
          </cell>
          <cell r="AI550" t="str">
            <v>rafaelcolon@presidencia.gov.co</v>
          </cell>
          <cell r="AJ550">
            <v>10</v>
          </cell>
          <cell r="AK550">
            <v>0</v>
          </cell>
          <cell r="AL550">
            <v>0</v>
          </cell>
        </row>
        <row r="551">
          <cell r="A551">
            <v>4293</v>
          </cell>
          <cell r="B551" t="str">
            <v>Todos por un Nuevo País</v>
          </cell>
          <cell r="C551" t="str">
            <v>Seguridad, justicia y democracia para la construcción de paz</v>
          </cell>
          <cell r="D551" t="str">
            <v>Fortalecer las instituciones democráticas para la promoción, respeto y protección de Derechos Humanos, la construcción de acuerdos sociales incluyentes y la gestión pacífica de conflictos</v>
          </cell>
          <cell r="E551" t="str">
            <v>Presidencia</v>
          </cell>
          <cell r="F551" t="str">
            <v>PRESIDENCIA</v>
          </cell>
          <cell r="G551" t="str">
            <v>Generación de condiciones de paz y seguridad en el territorio nacional</v>
          </cell>
          <cell r="H551">
            <v>4293</v>
          </cell>
          <cell r="I551" t="str">
            <v>Personas sensibilizadas en prevención y promoción de comportamientos seguros</v>
          </cell>
          <cell r="J551" t="str">
            <v>Producto</v>
          </cell>
          <cell r="K551" t="str">
            <v>Sectorial</v>
          </cell>
          <cell r="L551" t="str">
            <v>SI</v>
          </cell>
          <cell r="M551" t="str">
            <v>NO</v>
          </cell>
          <cell r="N551" t="str">
            <v>NO</v>
          </cell>
          <cell r="O551" t="str">
            <v>SI</v>
          </cell>
          <cell r="P551" t="str">
            <v>Otro (Personas)</v>
          </cell>
          <cell r="Q551" t="str">
            <v>Semestral</v>
          </cell>
          <cell r="R551" t="str">
            <v>Flujo</v>
          </cell>
          <cell r="S551">
            <v>19959</v>
          </cell>
          <cell r="T551">
            <v>11421</v>
          </cell>
          <cell r="U551">
            <v>23985</v>
          </cell>
          <cell r="V551">
            <v>37807</v>
          </cell>
          <cell r="W551">
            <v>53010</v>
          </cell>
          <cell r="X551">
            <v>53010</v>
          </cell>
          <cell r="Y551">
            <v>0</v>
          </cell>
          <cell r="Z551">
            <v>0</v>
          </cell>
          <cell r="AA551">
            <v>0</v>
          </cell>
          <cell r="AB551">
            <v>0</v>
          </cell>
          <cell r="AC551">
            <v>0</v>
          </cell>
          <cell r="AD551">
            <v>0</v>
          </cell>
          <cell r="AE551" t="str">
            <v>Con funcionarios de la Dirección, se sensibilizaron 21 personas de la organización Gran Tierra que lidera procesos de exploración sísmica en Puerto Asís. Adicionalmente en 2016, se han sensibilizado 157 personas de la vereda el Orejón (Briceño, Antioquia)</v>
          </cell>
          <cell r="AF551">
            <v>42490.208333333299</v>
          </cell>
          <cell r="AG551">
            <v>42501.480675312501</v>
          </cell>
          <cell r="AH551" t="str">
            <v>Rafael Alfredo Colón Torres</v>
          </cell>
          <cell r="AI551" t="str">
            <v>rafaelcolon@presidencia.gov.co</v>
          </cell>
          <cell r="AJ551">
            <v>10</v>
          </cell>
          <cell r="AK551">
            <v>0</v>
          </cell>
          <cell r="AL551">
            <v>0</v>
          </cell>
        </row>
        <row r="552">
          <cell r="A552">
            <v>4277</v>
          </cell>
          <cell r="B552" t="str">
            <v>Todos por un Nuevo País</v>
          </cell>
          <cell r="C552" t="str">
            <v>Seguridad, justicia y democracia para la construcción de paz</v>
          </cell>
          <cell r="D552" t="str">
            <v>Fortalecer las instituciones democráticas para la promoción, respeto y protección de Derechos Humanos, la construcción de acuerdos sociales incluyentes y la gestión pacífica de conflictos</v>
          </cell>
          <cell r="E552" t="str">
            <v>Presidencia</v>
          </cell>
          <cell r="F552" t="str">
            <v>PRESIDENCIA</v>
          </cell>
          <cell r="G552" t="str">
            <v>Generación de condiciones de paz y seguridad en el territorio nacional</v>
          </cell>
          <cell r="H552">
            <v>4277</v>
          </cell>
          <cell r="I552" t="str">
            <v>Áreas peligrosas confirmadas</v>
          </cell>
          <cell r="J552" t="str">
            <v>Gestión</v>
          </cell>
          <cell r="K552" t="str">
            <v>Sectorial</v>
          </cell>
          <cell r="L552" t="str">
            <v>SI</v>
          </cell>
          <cell r="M552" t="str">
            <v>SI</v>
          </cell>
          <cell r="N552" t="str">
            <v>NO</v>
          </cell>
          <cell r="O552" t="str">
            <v>SI</v>
          </cell>
          <cell r="P552" t="str">
            <v>Otro (Areas)</v>
          </cell>
          <cell r="Q552" t="str">
            <v>Semestral</v>
          </cell>
          <cell r="R552" t="str">
            <v>Flujo</v>
          </cell>
          <cell r="S552">
            <v>358</v>
          </cell>
          <cell r="T552">
            <v>393</v>
          </cell>
          <cell r="U552">
            <v>826</v>
          </cell>
          <cell r="V552">
            <v>1302</v>
          </cell>
          <cell r="W552">
            <v>1826</v>
          </cell>
          <cell r="X552">
            <v>1826</v>
          </cell>
          <cell r="Y552">
            <v>0</v>
          </cell>
          <cell r="Z552">
            <v>0</v>
          </cell>
          <cell r="AA552">
            <v>0</v>
          </cell>
          <cell r="AB552">
            <v>0</v>
          </cell>
          <cell r="AC552">
            <v>0</v>
          </cell>
          <cell r="AD552">
            <v>0</v>
          </cell>
          <cell r="AE552" t="str">
            <v>Con corte a abril se cuenta con un área peligrosa confirmada en el municipio de Ataco, Tolima (equivalente al 0.23% de la meta de la vigencia 2016). En relación a la meta rezagada, el Ministerio de Defensa mediante correo del 08 de abril, informa que está</v>
          </cell>
          <cell r="AF552">
            <v>42490.208333333299</v>
          </cell>
          <cell r="AG552">
            <v>42501.4939318287</v>
          </cell>
          <cell r="AH552" t="str">
            <v>Rafael Alfredo Colón Torres</v>
          </cell>
          <cell r="AI552" t="str">
            <v>rafaelcolon@presidencia.gov.co</v>
          </cell>
          <cell r="AJ552">
            <v>10</v>
          </cell>
          <cell r="AK552">
            <v>0</v>
          </cell>
          <cell r="AL552">
            <v>0</v>
          </cell>
        </row>
        <row r="553">
          <cell r="A553">
            <v>4278</v>
          </cell>
          <cell r="B553" t="str">
            <v>Todos por un Nuevo País</v>
          </cell>
          <cell r="C553" t="str">
            <v>Seguridad, justicia y democracia para la construcción de paz</v>
          </cell>
          <cell r="D553" t="str">
            <v>Fortalecer las instituciones democráticas para la promoción, respeto y protección de Derechos Humanos, la construcción de acuerdos sociales incluyentes y la gestión pacífica de conflictos</v>
          </cell>
          <cell r="E553" t="str">
            <v>Presidencia</v>
          </cell>
          <cell r="F553" t="str">
            <v>PRESIDENCIA</v>
          </cell>
          <cell r="G553" t="str">
            <v>Generación de condiciones de paz y seguridad en el territorio nacional</v>
          </cell>
          <cell r="H553">
            <v>4278</v>
          </cell>
          <cell r="I553" t="str">
            <v>Municipios con intervenciones de difusión pública en Educación en el Riesgo de Minas (ERM)</v>
          </cell>
          <cell r="J553" t="str">
            <v>Gestión</v>
          </cell>
          <cell r="K553" t="str">
            <v>Sectorial</v>
          </cell>
          <cell r="L553" t="str">
            <v>SI</v>
          </cell>
          <cell r="M553" t="str">
            <v>SI</v>
          </cell>
          <cell r="N553" t="str">
            <v>NO</v>
          </cell>
          <cell r="O553" t="str">
            <v>SI</v>
          </cell>
          <cell r="P553" t="str">
            <v>Otro (Planes municipales)</v>
          </cell>
          <cell r="Q553" t="str">
            <v>Semestral</v>
          </cell>
          <cell r="R553" t="str">
            <v>Flujo</v>
          </cell>
          <cell r="S553">
            <v>79</v>
          </cell>
          <cell r="T553">
            <v>100</v>
          </cell>
          <cell r="U553">
            <v>351</v>
          </cell>
          <cell r="V553">
            <v>523</v>
          </cell>
          <cell r="W553">
            <v>688</v>
          </cell>
          <cell r="X553">
            <v>688</v>
          </cell>
          <cell r="Y553">
            <v>0</v>
          </cell>
          <cell r="Z553">
            <v>0</v>
          </cell>
          <cell r="AA553">
            <v>0</v>
          </cell>
          <cell r="AB553">
            <v>0</v>
          </cell>
          <cell r="AC553">
            <v>0</v>
          </cell>
          <cell r="AD553">
            <v>0</v>
          </cell>
          <cell r="AE553" t="str">
            <v>Se continuó con la estrategia de envió de material para el desarrollo de talleres de Educación en el Riesgo de Minas (implementada desde 2015) al municipio de San Jose del Guaviare (se envió el 29 de marzo pero por omisión no se reportó el mes pasado). Ad</v>
          </cell>
          <cell r="AF553">
            <v>42490.208333333299</v>
          </cell>
          <cell r="AG553">
            <v>42501.491665046298</v>
          </cell>
          <cell r="AH553" t="str">
            <v>Rafael Alfredo Colón Torres</v>
          </cell>
          <cell r="AI553" t="str">
            <v>rafaelcolon@presidencia.gov.co</v>
          </cell>
          <cell r="AJ553">
            <v>10</v>
          </cell>
          <cell r="AK553">
            <v>0</v>
          </cell>
          <cell r="AL553">
            <v>0</v>
          </cell>
        </row>
        <row r="554">
          <cell r="A554">
            <v>4279</v>
          </cell>
          <cell r="B554" t="str">
            <v>Todos por un Nuevo País</v>
          </cell>
          <cell r="C554" t="str">
            <v>Seguridad, justicia y democracia para la construcción de paz</v>
          </cell>
          <cell r="D554" t="str">
            <v>Fortalecer las instituciones democráticas para la promoción, respeto y protección de Derechos Humanos, la construcción de acuerdos sociales incluyentes y la gestión pacífica de conflictos</v>
          </cell>
          <cell r="E554" t="str">
            <v>Presidencia</v>
          </cell>
          <cell r="F554" t="str">
            <v>PRESIDENCIA</v>
          </cell>
          <cell r="G554" t="str">
            <v>Generación de condiciones de paz y seguridad en el territorio nacional</v>
          </cell>
          <cell r="H554">
            <v>4279</v>
          </cell>
          <cell r="I554" t="str">
            <v>Porcentaje de víctimas civiles de MAP, MUSE o AEI con seguimiento al acceso a las medidas de atención, asistencia y reparación integral</v>
          </cell>
          <cell r="J554" t="str">
            <v>Gestión</v>
          </cell>
          <cell r="K554" t="str">
            <v>Sectorial</v>
          </cell>
          <cell r="L554" t="str">
            <v>SI</v>
          </cell>
          <cell r="M554" t="str">
            <v>SI</v>
          </cell>
          <cell r="N554" t="str">
            <v>NO</v>
          </cell>
          <cell r="O554" t="str">
            <v>SI</v>
          </cell>
          <cell r="P554" t="str">
            <v>Porcentaje</v>
          </cell>
          <cell r="Q554" t="str">
            <v>Anual</v>
          </cell>
          <cell r="R554" t="str">
            <v>Stock</v>
          </cell>
          <cell r="S554">
            <v>0</v>
          </cell>
          <cell r="T554">
            <v>100</v>
          </cell>
          <cell r="U554">
            <v>100</v>
          </cell>
          <cell r="V554">
            <v>100</v>
          </cell>
          <cell r="W554">
            <v>100</v>
          </cell>
          <cell r="X554">
            <v>100</v>
          </cell>
          <cell r="Y554">
            <v>0</v>
          </cell>
          <cell r="Z554">
            <v>0</v>
          </cell>
          <cell r="AA554">
            <v>0</v>
          </cell>
          <cell r="AB554">
            <v>0</v>
          </cell>
          <cell r="AC554">
            <v>0</v>
          </cell>
          <cell r="AD554">
            <v>0</v>
          </cell>
          <cell r="AE554" t="str">
            <v>Durante el mes de abril se estableció contacto con familiares de cuatro (4) víctimas civiles de población indígena) reportadas en 2015, de los cuales se puede establecer que todos han sido incluidos dentro del registro VIVANTO (sistema de la Unidad de víc</v>
          </cell>
          <cell r="AF554">
            <v>42490.208333333299</v>
          </cell>
          <cell r="AG554">
            <v>42501.48995625</v>
          </cell>
          <cell r="AH554" t="str">
            <v>Rafael Alfredo Colón Torres</v>
          </cell>
          <cell r="AI554" t="str">
            <v>rafaelcolon@presidencia.gov.co</v>
          </cell>
          <cell r="AJ554">
            <v>10</v>
          </cell>
          <cell r="AK554">
            <v>0</v>
          </cell>
          <cell r="AL554">
            <v>0</v>
          </cell>
        </row>
        <row r="555">
          <cell r="A555">
            <v>4280</v>
          </cell>
          <cell r="B555" t="str">
            <v>Todos por un Nuevo País</v>
          </cell>
          <cell r="C555" t="str">
            <v>Seguridad, justicia y democracia para la construcción de paz</v>
          </cell>
          <cell r="D555" t="str">
            <v>Fortalecer las instituciones democráticas para la promoción, respeto y protección de Derechos Humanos, la construcción de acuerdos sociales incluyentes y la gestión pacífica de conflictos</v>
          </cell>
          <cell r="E555" t="str">
            <v>Presidencia</v>
          </cell>
          <cell r="F555" t="str">
            <v>PRESIDENCIA</v>
          </cell>
          <cell r="G555" t="str">
            <v>Generación de condiciones de paz y seguridad en el territorio nacional</v>
          </cell>
          <cell r="H555">
            <v>4280</v>
          </cell>
          <cell r="I555" t="str">
            <v>Rutas municipales para la atención, asistencia y reparación a las victimas de MAP,MUSE y/o AEI en el marco de la Ley 1448 de 2011</v>
          </cell>
          <cell r="J555" t="str">
            <v>Gestión</v>
          </cell>
          <cell r="K555" t="str">
            <v>Sectorial</v>
          </cell>
          <cell r="L555" t="str">
            <v>SI</v>
          </cell>
          <cell r="M555" t="str">
            <v>SI</v>
          </cell>
          <cell r="N555" t="str">
            <v>NO</v>
          </cell>
          <cell r="O555" t="str">
            <v>SI</v>
          </cell>
          <cell r="P555" t="str">
            <v>Otro (Rutas municipales)</v>
          </cell>
          <cell r="Q555" t="str">
            <v>Anual</v>
          </cell>
          <cell r="R555" t="str">
            <v>Acumulado</v>
          </cell>
          <cell r="S555">
            <v>8</v>
          </cell>
          <cell r="T555">
            <v>17</v>
          </cell>
          <cell r="U555">
            <v>36</v>
          </cell>
          <cell r="V555">
            <v>55</v>
          </cell>
          <cell r="W555">
            <v>77</v>
          </cell>
          <cell r="X555">
            <v>77</v>
          </cell>
          <cell r="Y555">
            <v>0</v>
          </cell>
          <cell r="Z555">
            <v>0</v>
          </cell>
          <cell r="AA555">
            <v>0</v>
          </cell>
          <cell r="AB555">
            <v>0</v>
          </cell>
          <cell r="AC555">
            <v>0</v>
          </cell>
          <cell r="AD555">
            <v>0</v>
          </cell>
          <cell r="AE555" t="str">
            <v xml:space="preserve">Se realizó el seguimiento de los acuerdos realizados en los meses de enero a marzo con la finalidad que sea incluido el tema de AICMA (incluyendo la definición de rutas municipales para la atención, asistencia y reparación a las víctimas de MAP, MUSE y/o </v>
          </cell>
          <cell r="AF555">
            <v>42490.208333333299</v>
          </cell>
          <cell r="AG555">
            <v>42501.4826066319</v>
          </cell>
          <cell r="AH555" t="str">
            <v>Rafael Alfredo Colón Torres</v>
          </cell>
          <cell r="AI555" t="str">
            <v>rafaelcolon@presidencia.gov.co</v>
          </cell>
          <cell r="AJ555">
            <v>10</v>
          </cell>
          <cell r="AK555">
            <v>0</v>
          </cell>
          <cell r="AL555">
            <v>0</v>
          </cell>
        </row>
        <row r="556">
          <cell r="A556">
            <v>4281</v>
          </cell>
          <cell r="B556" t="str">
            <v>Todos por un Nuevo País</v>
          </cell>
          <cell r="C556" t="str">
            <v>Seguridad, justicia y democracia para la construcción de paz</v>
          </cell>
          <cell r="D556" t="str">
            <v>Fortalecer las instituciones democráticas para la promoción, respeto y protección de Derechos Humanos, la construcción de acuerdos sociales incluyentes y la gestión pacífica de conflictos</v>
          </cell>
          <cell r="E556" t="str">
            <v>Presidencia</v>
          </cell>
          <cell r="F556" t="str">
            <v>PRESIDENCIA</v>
          </cell>
          <cell r="G556" t="str">
            <v>Generación de condiciones de paz y seguridad en el territorio nacional</v>
          </cell>
          <cell r="H556">
            <v>4281</v>
          </cell>
          <cell r="I556" t="str">
            <v>Planes municipales con inclusión de las acciones de atención, asistencia y reparación a víctimas de MAP, MUSE y/o AEI</v>
          </cell>
          <cell r="J556" t="str">
            <v>Producto</v>
          </cell>
          <cell r="K556" t="str">
            <v>Sectorial</v>
          </cell>
          <cell r="L556" t="str">
            <v>SI</v>
          </cell>
          <cell r="M556" t="str">
            <v>SI</v>
          </cell>
          <cell r="N556" t="str">
            <v>NO</v>
          </cell>
          <cell r="O556" t="str">
            <v>SI</v>
          </cell>
          <cell r="P556" t="str">
            <v>Otro (Planes municipales)</v>
          </cell>
          <cell r="Q556" t="str">
            <v>Anual</v>
          </cell>
          <cell r="R556" t="str">
            <v>Flujo</v>
          </cell>
          <cell r="S556">
            <v>25</v>
          </cell>
          <cell r="T556">
            <v>17</v>
          </cell>
          <cell r="U556">
            <v>36</v>
          </cell>
          <cell r="V556">
            <v>55</v>
          </cell>
          <cell r="W556">
            <v>77</v>
          </cell>
          <cell r="X556">
            <v>77</v>
          </cell>
          <cell r="Y556">
            <v>0</v>
          </cell>
          <cell r="Z556">
            <v>0</v>
          </cell>
          <cell r="AA556">
            <v>0</v>
          </cell>
          <cell r="AB556">
            <v>0</v>
          </cell>
          <cell r="AC556">
            <v>0</v>
          </cell>
          <cell r="AD556">
            <v>0</v>
          </cell>
          <cell r="AE556" t="str">
            <v>Se realizó el seguimiento de los acuerdos realizados en los meses de enero a marzo con la finalidad que sean incluidas acciones de asistencia a víctimas en los planes de desarrollo municipal, por lo cual aún no se presenta avance en la meta para la vigenc</v>
          </cell>
          <cell r="AF556">
            <v>42490.208333333299</v>
          </cell>
          <cell r="AG556">
            <v>42501.4821687847</v>
          </cell>
          <cell r="AH556" t="str">
            <v>Rafael Alfredo Colón Torres</v>
          </cell>
          <cell r="AI556" t="str">
            <v>rafaelcolon@presidencia.gov.co</v>
          </cell>
          <cell r="AJ556">
            <v>10</v>
          </cell>
          <cell r="AK556">
            <v>0</v>
          </cell>
          <cell r="AL556">
            <v>0</v>
          </cell>
        </row>
        <row r="557">
          <cell r="A557">
            <v>4269</v>
          </cell>
          <cell r="B557" t="str">
            <v>Todos por un Nuevo País</v>
          </cell>
          <cell r="C557" t="str">
            <v>Seguridad, justicia y democracia para la construcción de paz</v>
          </cell>
          <cell r="D557" t="str">
            <v>Fortalecer las instituciones democráticas para la promoción, respeto y protección de Derechos Humanos, la construcción de acuerdos sociales incluyentes y la gestión pacífica de conflictos</v>
          </cell>
          <cell r="E557" t="str">
            <v>Presidencia</v>
          </cell>
          <cell r="F557" t="str">
            <v>PRESIDENCIA</v>
          </cell>
          <cell r="G557" t="str">
            <v>Generación de condiciones de paz y seguridad en el territorio nacional</v>
          </cell>
          <cell r="H557">
            <v>4269</v>
          </cell>
          <cell r="I557" t="str">
            <v>Medidas de reparación implementadas en materia de DD.HH ordenadas en decisiones de instancias internacionales</v>
          </cell>
          <cell r="J557" t="str">
            <v>Producto</v>
          </cell>
          <cell r="K557" t="str">
            <v>Sectorial</v>
          </cell>
          <cell r="L557" t="str">
            <v>SI</v>
          </cell>
          <cell r="M557" t="str">
            <v>NO</v>
          </cell>
          <cell r="N557" t="str">
            <v>NO</v>
          </cell>
          <cell r="O557" t="str">
            <v>SI</v>
          </cell>
          <cell r="P557" t="str">
            <v>Otro (Medidas de reparación)</v>
          </cell>
          <cell r="Q557" t="str">
            <v>Semestral</v>
          </cell>
          <cell r="R557" t="str">
            <v>Flujo</v>
          </cell>
          <cell r="S557">
            <v>5</v>
          </cell>
          <cell r="T557">
            <v>5</v>
          </cell>
          <cell r="U557">
            <v>10</v>
          </cell>
          <cell r="V557">
            <v>15</v>
          </cell>
          <cell r="W557">
            <v>20</v>
          </cell>
          <cell r="X557">
            <v>20</v>
          </cell>
          <cell r="Y557">
            <v>0</v>
          </cell>
          <cell r="Z557">
            <v>0</v>
          </cell>
          <cell r="AA557">
            <v>0</v>
          </cell>
          <cell r="AB557">
            <v>0</v>
          </cell>
          <cell r="AC557">
            <v>0</v>
          </cell>
          <cell r="AD557">
            <v>0</v>
          </cell>
          <cell r="AE557" t="str">
            <v>Con el fin de atender esta estrategia, durante el mes de abril de 2016 la Consejería Presidencial para los Derechos Humanos, a través del Área de Asuntos Internacionales, ha venido impulsado e implementando medidas de reparación en cumplimiento de decisio</v>
          </cell>
          <cell r="AF557">
            <v>42490.208333333299</v>
          </cell>
          <cell r="AG557">
            <v>42501.4773185995</v>
          </cell>
          <cell r="AH557" t="str">
            <v>Juan Manuel Mejía Salazar</v>
          </cell>
          <cell r="AI557" t="str">
            <v>juanmejia@presidencia.gov.co</v>
          </cell>
          <cell r="AJ557">
            <v>10</v>
          </cell>
          <cell r="AK557">
            <v>0</v>
          </cell>
          <cell r="AL557">
            <v>0</v>
          </cell>
        </row>
        <row r="558">
          <cell r="A558">
            <v>4270</v>
          </cell>
          <cell r="B558" t="str">
            <v>Todos por un Nuevo País</v>
          </cell>
          <cell r="C558" t="str">
            <v>Seguridad, justicia y democracia para la construcción de paz</v>
          </cell>
          <cell r="D558" t="str">
            <v>Fortalecer las instituciones democráticas para la promoción, respeto y protección de Derechos Humanos, la construcción de acuerdos sociales incluyentes y la gestión pacífica de conflictos</v>
          </cell>
          <cell r="E558" t="str">
            <v>Presidencia</v>
          </cell>
          <cell r="F558" t="str">
            <v>PRESIDENCIA</v>
          </cell>
          <cell r="G558" t="str">
            <v>Generación de condiciones de paz y seguridad en el territorio nacional</v>
          </cell>
          <cell r="H558">
            <v>4270</v>
          </cell>
          <cell r="I558" t="str">
            <v>Entidades territoriales asistidas técnicamente en el proceso de apropiación de la  Estrategia Nacional de DD.HH.</v>
          </cell>
          <cell r="J558" t="str">
            <v>Gestión</v>
          </cell>
          <cell r="K558" t="str">
            <v>Sectorial</v>
          </cell>
          <cell r="L558" t="str">
            <v>SI</v>
          </cell>
          <cell r="M558" t="str">
            <v>SI</v>
          </cell>
          <cell r="N558" t="str">
            <v>NO</v>
          </cell>
          <cell r="O558" t="str">
            <v>SI</v>
          </cell>
          <cell r="P558" t="str">
            <v>Otro (Entidades)</v>
          </cell>
          <cell r="Q558" t="str">
            <v>Anual</v>
          </cell>
          <cell r="R558" t="str">
            <v>Capacidad</v>
          </cell>
          <cell r="S558">
            <v>4</v>
          </cell>
          <cell r="T558">
            <v>8</v>
          </cell>
          <cell r="U558">
            <v>16</v>
          </cell>
          <cell r="V558">
            <v>24</v>
          </cell>
          <cell r="W558">
            <v>32</v>
          </cell>
          <cell r="X558">
            <v>32</v>
          </cell>
          <cell r="Y558">
            <v>0</v>
          </cell>
          <cell r="Z558">
            <v>0</v>
          </cell>
          <cell r="AA558">
            <v>0</v>
          </cell>
          <cell r="AB558">
            <v>0</v>
          </cell>
          <cell r="AC558">
            <v>0</v>
          </cell>
          <cell r="AD558">
            <v>0</v>
          </cell>
          <cell r="AE558" t="str">
            <v>• Taller con adolescentes y jóvenes desvinculados de grupos armados al margen de la ley. El jueves 14 de abril, la Consejería Presidencial para los Derechos Humanos en calidad de la Secretaria Técnica de la Comisión Intersectorial, la OACP, la OIM y el IC</v>
          </cell>
          <cell r="AF558">
            <v>42490.208333333299</v>
          </cell>
          <cell r="AG558">
            <v>42501.476970370401</v>
          </cell>
          <cell r="AH558" t="str">
            <v>Juan Manuel Mejía Salazar</v>
          </cell>
          <cell r="AI558" t="str">
            <v>juanmejia@presidencia.gov.co</v>
          </cell>
          <cell r="AJ558">
            <v>0</v>
          </cell>
          <cell r="AK558">
            <v>0</v>
          </cell>
          <cell r="AL558">
            <v>0</v>
          </cell>
        </row>
        <row r="559">
          <cell r="A559">
            <v>4271</v>
          </cell>
          <cell r="B559" t="str">
            <v>Todos por un Nuevo País</v>
          </cell>
          <cell r="C559" t="str">
            <v>Seguridad, justicia y democracia para la construcción de paz</v>
          </cell>
          <cell r="D559" t="str">
            <v>Fortalecer las instituciones democráticas para la promoción, respeto y protección de Derechos Humanos, la construcción de acuerdos sociales incluyentes y la gestión pacífica de conflictos</v>
          </cell>
          <cell r="E559" t="str">
            <v>Presidencia</v>
          </cell>
          <cell r="F559" t="str">
            <v>PRESIDENCIA</v>
          </cell>
          <cell r="G559" t="str">
            <v>Generación de condiciones de paz y seguridad en el territorio nacional</v>
          </cell>
          <cell r="H559">
            <v>4271</v>
          </cell>
          <cell r="I559" t="str">
            <v>Proyectos de educación en derechos humanos y cultura de paz desarrollados por la Consejería Presidencial para los DD.HH</v>
          </cell>
          <cell r="J559" t="str">
            <v>Producto</v>
          </cell>
          <cell r="K559" t="str">
            <v>Sectorial</v>
          </cell>
          <cell r="L559" t="str">
            <v>SI</v>
          </cell>
          <cell r="M559" t="str">
            <v>SI</v>
          </cell>
          <cell r="N559" t="str">
            <v>NO</v>
          </cell>
          <cell r="O559" t="str">
            <v>SI</v>
          </cell>
          <cell r="P559" t="str">
            <v>Otro (Proyectos)</v>
          </cell>
          <cell r="Q559" t="str">
            <v>Anual</v>
          </cell>
          <cell r="R559" t="str">
            <v>Flujo</v>
          </cell>
          <cell r="S559">
            <v>3</v>
          </cell>
          <cell r="T559">
            <v>1</v>
          </cell>
          <cell r="U559">
            <v>2</v>
          </cell>
          <cell r="V559">
            <v>4</v>
          </cell>
          <cell r="W559">
            <v>6</v>
          </cell>
          <cell r="X559">
            <v>6</v>
          </cell>
          <cell r="Y559">
            <v>0</v>
          </cell>
          <cell r="Z559">
            <v>0</v>
          </cell>
          <cell r="AA559">
            <v>0</v>
          </cell>
          <cell r="AB559">
            <v>0</v>
          </cell>
          <cell r="AC559">
            <v>0</v>
          </cell>
          <cell r="AD559">
            <v>0</v>
          </cell>
          <cell r="AE559" t="str">
            <v>ATLANTICO Se brindó asesoría para la construcción del capítulo de DDHH del Plan de Desarrollo Departamental para que se incluyera la Estrategia Nac. para la Garantía de DDHH y el Enfoque Basado en DD.HH. Conforme a esta actividad, la Secretaria de Gobiern</v>
          </cell>
          <cell r="AF559">
            <v>42490.208333333299</v>
          </cell>
          <cell r="AG559">
            <v>42501.476390509299</v>
          </cell>
          <cell r="AH559" t="str">
            <v>Juan Manuel Mejía Salazar</v>
          </cell>
          <cell r="AI559" t="str">
            <v>juanmejia@presidencia.gov.co</v>
          </cell>
          <cell r="AJ559">
            <v>0</v>
          </cell>
          <cell r="AK559">
            <v>0</v>
          </cell>
          <cell r="AL559">
            <v>0</v>
          </cell>
        </row>
        <row r="560">
          <cell r="A560">
            <v>4272</v>
          </cell>
          <cell r="B560" t="str">
            <v>Todos por un Nuevo País</v>
          </cell>
          <cell r="C560" t="str">
            <v>Seguridad, justicia y democracia para la construcción de paz</v>
          </cell>
          <cell r="D560" t="str">
            <v>Fortalecer las instituciones democráticas para la promoción, respeto y protección de Derechos Humanos, la construcción de acuerdos sociales incluyentes y la gestión pacífica de conflictos</v>
          </cell>
          <cell r="E560" t="str">
            <v>Presidencia</v>
          </cell>
          <cell r="F560" t="str">
            <v>PRESIDENCIA</v>
          </cell>
          <cell r="G560" t="str">
            <v>Generación de condiciones de paz y seguridad en el territorio nacional</v>
          </cell>
          <cell r="H560">
            <v>4272</v>
          </cell>
          <cell r="I560" t="str">
            <v>Municipios con  rutas de prevención de reclutamiento, utilización y violencia sexual contra NNA implementadas.</v>
          </cell>
          <cell r="J560" t="str">
            <v>Producto</v>
          </cell>
          <cell r="K560" t="str">
            <v>Sectorial</v>
          </cell>
          <cell r="L560" t="str">
            <v>SI</v>
          </cell>
          <cell r="M560" t="str">
            <v>SI</v>
          </cell>
          <cell r="N560" t="str">
            <v>NO</v>
          </cell>
          <cell r="O560" t="str">
            <v>SI</v>
          </cell>
          <cell r="P560" t="str">
            <v>Otro (Municipios)</v>
          </cell>
          <cell r="Q560" t="str">
            <v>Anual</v>
          </cell>
          <cell r="R560" t="str">
            <v>Capacidad</v>
          </cell>
          <cell r="S560">
            <v>80</v>
          </cell>
          <cell r="T560">
            <v>100</v>
          </cell>
          <cell r="U560">
            <v>120</v>
          </cell>
          <cell r="V560">
            <v>140</v>
          </cell>
          <cell r="W560">
            <v>160</v>
          </cell>
          <cell r="X560">
            <v>160</v>
          </cell>
          <cell r="Y560">
            <v>0</v>
          </cell>
          <cell r="Z560">
            <v>0</v>
          </cell>
          <cell r="AA560">
            <v>0</v>
          </cell>
          <cell r="AB560">
            <v>0</v>
          </cell>
          <cell r="AC560">
            <v>0</v>
          </cell>
          <cell r="AD560">
            <v>0</v>
          </cell>
          <cell r="AE560" t="str">
            <v>• Estrategia para la prevención del reclutamiento en Tumaco, Nariño En seguimiento a los compromisos con Futuro Colombia y la Subdirección de Víctimas de la Fiscalía -Nariño, se apoyó la articulación con las entidades que la ST había identificado con pres</v>
          </cell>
          <cell r="AF560">
            <v>42490.208333333299</v>
          </cell>
          <cell r="AG560">
            <v>42501.469513391203</v>
          </cell>
          <cell r="AH560" t="str">
            <v>Juan Manuel Mejía Salazar</v>
          </cell>
          <cell r="AI560" t="str">
            <v>juanmejia@presidencia.gov.co</v>
          </cell>
          <cell r="AJ560">
            <v>0</v>
          </cell>
          <cell r="AK560">
            <v>0</v>
          </cell>
          <cell r="AL560">
            <v>0</v>
          </cell>
        </row>
        <row r="561">
          <cell r="A561">
            <v>4273</v>
          </cell>
          <cell r="B561" t="str">
            <v>Todos por un Nuevo País</v>
          </cell>
          <cell r="C561" t="str">
            <v>Seguridad, justicia y democracia para la construcción de paz</v>
          </cell>
          <cell r="D561" t="str">
            <v>Fortalecer las instituciones democráticas para la promoción, respeto y protección de Derechos Humanos, la construcción de acuerdos sociales incluyentes y la gestión pacífica de conflictos</v>
          </cell>
          <cell r="E561" t="str">
            <v>Presidencia</v>
          </cell>
          <cell r="F561" t="str">
            <v>PRESIDENCIA</v>
          </cell>
          <cell r="G561" t="str">
            <v>Generación de condiciones de paz y seguridad en el territorio nacional</v>
          </cell>
          <cell r="H561">
            <v>4273</v>
          </cell>
          <cell r="I561" t="str">
            <v>Municipios con Plan de prevención  de reclutamiento, utilización y violencia sexual contra NNA implementados.</v>
          </cell>
          <cell r="J561" t="str">
            <v>Producto</v>
          </cell>
          <cell r="K561" t="str">
            <v>Sectorial</v>
          </cell>
          <cell r="L561" t="str">
            <v>SI</v>
          </cell>
          <cell r="M561" t="str">
            <v>SI</v>
          </cell>
          <cell r="N561" t="str">
            <v>NO</v>
          </cell>
          <cell r="O561" t="str">
            <v>SI</v>
          </cell>
          <cell r="P561" t="str">
            <v>Otro (Municipios)</v>
          </cell>
          <cell r="Q561" t="str">
            <v>Anual</v>
          </cell>
          <cell r="R561" t="str">
            <v>Capacidad</v>
          </cell>
          <cell r="S561">
            <v>27</v>
          </cell>
          <cell r="T561">
            <v>28</v>
          </cell>
          <cell r="U561">
            <v>32</v>
          </cell>
          <cell r="V561">
            <v>36</v>
          </cell>
          <cell r="W561">
            <v>40</v>
          </cell>
          <cell r="X561">
            <v>40</v>
          </cell>
          <cell r="Y561">
            <v>0</v>
          </cell>
          <cell r="Z561">
            <v>0</v>
          </cell>
          <cell r="AA561">
            <v>0</v>
          </cell>
          <cell r="AB561">
            <v>0</v>
          </cell>
          <cell r="AC561">
            <v>0</v>
          </cell>
          <cell r="AD561">
            <v>0</v>
          </cell>
          <cell r="AE561" t="str">
            <v>• Taller con adolescentes y jóvenes desvinculados de grupos armados al margen de la ley El jueves 14 de abril, la Consejería Presidencial para los Derechos Humanos en calidad de la Secretaria Técnica de la Comisión Intersectorial, la OACP, la OIM y el ICB</v>
          </cell>
          <cell r="AF561">
            <v>42490.208333333299</v>
          </cell>
          <cell r="AG561">
            <v>42501.438213773101</v>
          </cell>
          <cell r="AH561" t="str">
            <v>Juan Manuel Mejía Salazar</v>
          </cell>
          <cell r="AI561" t="str">
            <v>juanmejia@presidencia.gov.co</v>
          </cell>
          <cell r="AJ561">
            <v>0</v>
          </cell>
          <cell r="AK561">
            <v>0</v>
          </cell>
          <cell r="AL561">
            <v>0</v>
          </cell>
        </row>
        <row r="562">
          <cell r="A562">
            <v>4274</v>
          </cell>
          <cell r="B562" t="str">
            <v>Todos por un Nuevo País</v>
          </cell>
          <cell r="C562" t="str">
            <v>Seguridad, justicia y democracia para la construcción de paz</v>
          </cell>
          <cell r="D562" t="str">
            <v>Fortalecer las instituciones democráticas para la promoción, respeto y protección de Derechos Humanos, la construcción de acuerdos sociales incluyentes y la gestión pacífica de conflictos</v>
          </cell>
          <cell r="E562" t="str">
            <v>Presidencia</v>
          </cell>
          <cell r="F562" t="str">
            <v>PRESIDENCIA</v>
          </cell>
          <cell r="G562" t="str">
            <v>Generación de condiciones de paz y seguridad en el territorio nacional</v>
          </cell>
          <cell r="H562">
            <v>4274</v>
          </cell>
          <cell r="I562" t="str">
            <v>Municipios con planes de intervención</v>
          </cell>
          <cell r="J562" t="str">
            <v>Producto</v>
          </cell>
          <cell r="K562" t="str">
            <v>Sectorial</v>
          </cell>
          <cell r="L562" t="str">
            <v>SI</v>
          </cell>
          <cell r="M562" t="str">
            <v>SI</v>
          </cell>
          <cell r="N562" t="str">
            <v>NO</v>
          </cell>
          <cell r="O562" t="str">
            <v>SI</v>
          </cell>
          <cell r="P562" t="str">
            <v>Otro (Municipios)</v>
          </cell>
          <cell r="Q562" t="str">
            <v>Semestral</v>
          </cell>
          <cell r="R562" t="str">
            <v>Capacidad</v>
          </cell>
          <cell r="S562">
            <v>11</v>
          </cell>
          <cell r="T562">
            <v>17</v>
          </cell>
          <cell r="U562">
            <v>36</v>
          </cell>
          <cell r="V562">
            <v>55</v>
          </cell>
          <cell r="W562">
            <v>77</v>
          </cell>
          <cell r="X562">
            <v>77</v>
          </cell>
          <cell r="Y562">
            <v>0</v>
          </cell>
          <cell r="Z562">
            <v>0</v>
          </cell>
          <cell r="AA562">
            <v>0</v>
          </cell>
          <cell r="AB562">
            <v>0</v>
          </cell>
          <cell r="AC562">
            <v>0</v>
          </cell>
          <cell r="AD562">
            <v>0</v>
          </cell>
          <cell r="AE562" t="str">
            <v>Para el mes de abril no se cuenta con municipios nuevos con planes de intervención. Es así que en lo corrido de vigencia 2016, se continúa con 6 municipios con planes de intervención (equivalente al 31,58%).</v>
          </cell>
          <cell r="AF562">
            <v>42490.208333333299</v>
          </cell>
          <cell r="AG562">
            <v>42501.4941283218</v>
          </cell>
          <cell r="AH562" t="str">
            <v>Rafael Alfredo Colón Torres</v>
          </cell>
          <cell r="AI562" t="str">
            <v>rafaelcolon@presidencia.gov.co</v>
          </cell>
          <cell r="AJ562">
            <v>10</v>
          </cell>
          <cell r="AK562">
            <v>0</v>
          </cell>
          <cell r="AL562">
            <v>0</v>
          </cell>
        </row>
        <row r="563">
          <cell r="A563">
            <v>4416</v>
          </cell>
          <cell r="B563" t="str">
            <v>Todos por un Nuevo País</v>
          </cell>
          <cell r="C563" t="str">
            <v>Seguridad, justicia y democracia para la construcción de paz</v>
          </cell>
          <cell r="D563" t="str">
            <v xml:space="preserve">Fortalecer la articulación del Estado en un marco de política criminal coherente, eficaz y con enfoque restaurativo </v>
          </cell>
          <cell r="E563" t="str">
            <v>Justicia</v>
          </cell>
          <cell r="F563" t="str">
            <v>INPEC</v>
          </cell>
          <cell r="G563" t="str">
            <v>Prevención, Persecución del Delito y Resocialización de personas privadas de la libertad</v>
          </cell>
          <cell r="H563">
            <v>4416</v>
          </cell>
          <cell r="I563" t="str">
            <v>Tasa de hacinamiento en los Establecimientos Penitenciarios y Carcelarios</v>
          </cell>
          <cell r="J563" t="str">
            <v>Resultado</v>
          </cell>
          <cell r="K563" t="str">
            <v>Sectorial</v>
          </cell>
          <cell r="L563" t="str">
            <v>SI</v>
          </cell>
          <cell r="M563" t="str">
            <v>NO</v>
          </cell>
          <cell r="N563" t="str">
            <v>NO</v>
          </cell>
          <cell r="O563" t="str">
            <v>SI</v>
          </cell>
          <cell r="P563" t="str">
            <v>Tasa</v>
          </cell>
          <cell r="Q563" t="str">
            <v>Mensual</v>
          </cell>
          <cell r="R563" t="str">
            <v>Reducción</v>
          </cell>
          <cell r="S563">
            <v>52.9</v>
          </cell>
          <cell r="T563">
            <v>51.9</v>
          </cell>
          <cell r="U563">
            <v>49.9</v>
          </cell>
          <cell r="V563">
            <v>47.9</v>
          </cell>
          <cell r="W563">
            <v>45.9</v>
          </cell>
          <cell r="X563">
            <v>45.9</v>
          </cell>
          <cell r="Y563">
            <v>56.07</v>
          </cell>
          <cell r="Z563">
            <v>0</v>
          </cell>
          <cell r="AA563">
            <v>56.07</v>
          </cell>
          <cell r="AB563">
            <v>0</v>
          </cell>
          <cell r="AC563">
            <v>42490.208333333299</v>
          </cell>
          <cell r="AD563">
            <v>42496.771546527802</v>
          </cell>
          <cell r="AE563" t="str">
            <v xml:space="preserve">En el mes de abril el Instituto Nacional Penitenciario y carcelario “INPEC” presento una capacidad de (78.181) cupos ofertados por los 136 establecimientos de reclusión del orden nacional, finalizando con una población privada de la libertad de (122.016) </v>
          </cell>
          <cell r="AF563">
            <v>42490.208333333299</v>
          </cell>
          <cell r="AG563">
            <v>42496.771546411997</v>
          </cell>
          <cell r="AH563" t="str">
            <v>Juan Manuel Riaño Vargas</v>
          </cell>
          <cell r="AI563" t="str">
            <v>juanmanuel.riano@inpec.gov.co</v>
          </cell>
          <cell r="AJ563">
            <v>8</v>
          </cell>
          <cell r="AK563">
            <v>42520.208333333299</v>
          </cell>
          <cell r="AL563">
            <v>-21</v>
          </cell>
        </row>
        <row r="564">
          <cell r="A564">
            <v>4417</v>
          </cell>
          <cell r="B564" t="str">
            <v>Todos por un Nuevo País</v>
          </cell>
          <cell r="C564" t="str">
            <v>Seguridad, justicia y democracia para la construcción de paz</v>
          </cell>
          <cell r="D564" t="str">
            <v xml:space="preserve">Fortalecer la articulación del Estado en un marco de política criminal coherente, eficaz y con enfoque restaurativo </v>
          </cell>
          <cell r="E564" t="str">
            <v>Justicia</v>
          </cell>
          <cell r="F564" t="str">
            <v>INPEC</v>
          </cell>
          <cell r="G564" t="str">
            <v>Prevención, Persecución del Delito y Resocialización de personas privadas de la libertad</v>
          </cell>
          <cell r="H564">
            <v>4417</v>
          </cell>
          <cell r="I564" t="str">
            <v>Personas que acceden a programas de tratamiento penitenciario para su resocialización</v>
          </cell>
          <cell r="J564" t="str">
            <v>Producto</v>
          </cell>
          <cell r="K564" t="str">
            <v>Sectorial</v>
          </cell>
          <cell r="L564" t="str">
            <v>SI</v>
          </cell>
          <cell r="M564" t="str">
            <v>NO</v>
          </cell>
          <cell r="N564" t="str">
            <v>NO</v>
          </cell>
          <cell r="O564" t="str">
            <v>SI</v>
          </cell>
          <cell r="P564" t="str">
            <v>Personas</v>
          </cell>
          <cell r="Q564" t="str">
            <v>Trimestral</v>
          </cell>
          <cell r="R564" t="str">
            <v>Acumulado</v>
          </cell>
          <cell r="S564">
            <v>2444</v>
          </cell>
          <cell r="T564">
            <v>1390</v>
          </cell>
          <cell r="U564">
            <v>1387</v>
          </cell>
          <cell r="V564">
            <v>1387</v>
          </cell>
          <cell r="W564">
            <v>1387</v>
          </cell>
          <cell r="X564">
            <v>5551</v>
          </cell>
          <cell r="Y564">
            <v>780</v>
          </cell>
          <cell r="Z564">
            <v>56.24</v>
          </cell>
          <cell r="AA564">
            <v>3991</v>
          </cell>
          <cell r="AB564">
            <v>71.900000000000006</v>
          </cell>
          <cell r="AC564">
            <v>42460.208333333299</v>
          </cell>
          <cell r="AD564">
            <v>42468.441275428202</v>
          </cell>
          <cell r="AE564" t="str">
            <v>En el mes de abril se genera un ponderado de (286) personas privadas de la libertad clasificadas en fase de tratamiento penitenciario de mínima seguridad y confianza, según reporte suministrado por el aplicativo “SISIPEC WEB”, un avance del (76,86)% frent</v>
          </cell>
          <cell r="AF564">
            <v>42490.208333333299</v>
          </cell>
          <cell r="AG564">
            <v>42496.774617939802</v>
          </cell>
          <cell r="AH564" t="str">
            <v>Roselin Martinez Rosales</v>
          </cell>
          <cell r="AI564" t="str">
            <v>roselin.martinez@inpec.gov.co</v>
          </cell>
          <cell r="AJ564">
            <v>0</v>
          </cell>
          <cell r="AK564">
            <v>42551.208333333299</v>
          </cell>
          <cell r="AL564">
            <v>-43</v>
          </cell>
        </row>
        <row r="565">
          <cell r="A565">
            <v>5197</v>
          </cell>
          <cell r="B565" t="str">
            <v>Todos por un Nuevo País</v>
          </cell>
          <cell r="C565" t="str">
            <v>Seguridad, justicia y democracia para la construcción de paz</v>
          </cell>
          <cell r="D565" t="str">
            <v xml:space="preserve">Fortalecer la articulación del Estado en un marco de política criminal coherente, eficaz y con enfoque restaurativo </v>
          </cell>
          <cell r="E565" t="str">
            <v>Justicia</v>
          </cell>
          <cell r="F565" t="str">
            <v>INPEC</v>
          </cell>
          <cell r="G565" t="str">
            <v>Prevención, Persecución del Delito y Resocialización de personas privadas de la libertad</v>
          </cell>
          <cell r="H565">
            <v>5197</v>
          </cell>
          <cell r="I565" t="str">
            <v>Número de Establecimientos de Reclusión del Orden Nacional - ERON con bloqueo de señales de telefonía móvil</v>
          </cell>
          <cell r="J565" t="str">
            <v>Producto</v>
          </cell>
          <cell r="K565" t="str">
            <v>Sectorial</v>
          </cell>
          <cell r="L565" t="str">
            <v>NO</v>
          </cell>
          <cell r="M565" t="str">
            <v>NO</v>
          </cell>
          <cell r="N565" t="str">
            <v>NO</v>
          </cell>
          <cell r="O565" t="str">
            <v>SI</v>
          </cell>
          <cell r="P565" t="str">
            <v>Establecimientos de reclusión del orden nacional</v>
          </cell>
          <cell r="Q565" t="str">
            <v>Semestral</v>
          </cell>
          <cell r="R565" t="str">
            <v>Acumulado</v>
          </cell>
          <cell r="S565">
            <v>11</v>
          </cell>
          <cell r="T565">
            <v>5</v>
          </cell>
          <cell r="U565">
            <v>1</v>
          </cell>
          <cell r="V565">
            <v>2</v>
          </cell>
          <cell r="W565">
            <v>2</v>
          </cell>
          <cell r="X565">
            <v>10</v>
          </cell>
          <cell r="Y565">
            <v>0</v>
          </cell>
          <cell r="Z565">
            <v>0</v>
          </cell>
          <cell r="AA565">
            <v>0</v>
          </cell>
          <cell r="AB565">
            <v>0</v>
          </cell>
          <cell r="AC565">
            <v>0</v>
          </cell>
          <cell r="AD565">
            <v>0</v>
          </cell>
          <cell r="AE565" t="str">
            <v>En el mes de abril no se realizó instalación de inhibidores de frecuencias en los establecimientos de reclusión del orden nacional, a garantizar que los circuitos de recepción de cualquier dispositivo electrónico para telecomunicaciones personales al inte</v>
          </cell>
          <cell r="AF565">
            <v>42490.208333333299</v>
          </cell>
          <cell r="AG565">
            <v>42496.777387997703</v>
          </cell>
          <cell r="AH565" t="str">
            <v>Leonel Rios Soto</v>
          </cell>
          <cell r="AI565" t="str">
            <v>leonel.rios@inpec.gov.co</v>
          </cell>
          <cell r="AJ565">
            <v>5</v>
          </cell>
          <cell r="AK565">
            <v>0</v>
          </cell>
          <cell r="AL565">
            <v>0</v>
          </cell>
        </row>
        <row r="566">
          <cell r="A566">
            <v>5207</v>
          </cell>
          <cell r="B566" t="str">
            <v>Todos por un Nuevo País</v>
          </cell>
          <cell r="C566" t="str">
            <v>Seguridad, justicia y democracia para la construcción de paz</v>
          </cell>
          <cell r="D566" t="str">
            <v xml:space="preserve">Fortalecer la articulación del Estado en un marco de política criminal coherente, eficaz y con enfoque restaurativo </v>
          </cell>
          <cell r="E566" t="str">
            <v>Justicia</v>
          </cell>
          <cell r="F566" t="str">
            <v>INPEC</v>
          </cell>
          <cell r="G566" t="str">
            <v>Prevención, Persecución del Delito y Resocialización de personas privadas de la libertad</v>
          </cell>
          <cell r="H566">
            <v>5207</v>
          </cell>
          <cell r="I566" t="str">
            <v>Porcentaje de Establecimientos de Reclusión de Orden Nacional con tecnología biométrica integral para visitantes de los internos.</v>
          </cell>
          <cell r="J566" t="str">
            <v>Producto</v>
          </cell>
          <cell r="K566" t="str">
            <v>Sectorial</v>
          </cell>
          <cell r="L566" t="str">
            <v>NO</v>
          </cell>
          <cell r="M566" t="str">
            <v>SI</v>
          </cell>
          <cell r="N566" t="str">
            <v>NO</v>
          </cell>
          <cell r="O566" t="str">
            <v>SI</v>
          </cell>
          <cell r="P566" t="str">
            <v>Porcentaje</v>
          </cell>
          <cell r="Q566" t="str">
            <v>Semestral</v>
          </cell>
          <cell r="R566" t="str">
            <v>Capacidad</v>
          </cell>
          <cell r="S566">
            <v>18</v>
          </cell>
          <cell r="T566">
            <v>40</v>
          </cell>
          <cell r="U566">
            <v>61</v>
          </cell>
          <cell r="V566">
            <v>81</v>
          </cell>
          <cell r="W566">
            <v>100</v>
          </cell>
          <cell r="X566">
            <v>100</v>
          </cell>
          <cell r="Y566">
            <v>0</v>
          </cell>
          <cell r="Z566">
            <v>0</v>
          </cell>
          <cell r="AA566">
            <v>0</v>
          </cell>
          <cell r="AB566">
            <v>0</v>
          </cell>
          <cell r="AC566">
            <v>0</v>
          </cell>
          <cell r="AD566">
            <v>0</v>
          </cell>
          <cell r="AE566" t="str">
            <v>En el mes de marzo no se implementó ninguna integración y validación entre el Sistema Biométrico con el componente de asignación de visitas por internet y telefónicas, en la identificación y verificación de la población privada de la libertad y visitantes</v>
          </cell>
          <cell r="AF566">
            <v>42460.208333333299</v>
          </cell>
          <cell r="AG566">
            <v>42468.441465011601</v>
          </cell>
          <cell r="AH566" t="str">
            <v>Leonel Rios Soto</v>
          </cell>
          <cell r="AI566" t="str">
            <v>leonel.rios@inpec.gov.co</v>
          </cell>
          <cell r="AJ566">
            <v>5</v>
          </cell>
          <cell r="AK566">
            <v>0</v>
          </cell>
          <cell r="AL566">
            <v>0</v>
          </cell>
        </row>
        <row r="567">
          <cell r="A567">
            <v>4427</v>
          </cell>
          <cell r="B567" t="str">
            <v>Todos por un Nuevo País</v>
          </cell>
          <cell r="C567" t="str">
            <v>Seguridad, justicia y democracia para la construcción de paz</v>
          </cell>
          <cell r="D567" t="str">
            <v xml:space="preserve">Fortalecer la articulación del Estado en un marco de política criminal coherente, eficaz y con enfoque restaurativo </v>
          </cell>
          <cell r="E567" t="str">
            <v>Justicia</v>
          </cell>
          <cell r="F567" t="str">
            <v>MinJusticia</v>
          </cell>
          <cell r="G567" t="str">
            <v>Prevención, Persecución del Delito y Resocialización de personas privadas de la libertad</v>
          </cell>
          <cell r="H567">
            <v>4427</v>
          </cell>
          <cell r="I567" t="str">
            <v>Municipios con intervenciones sociales focalizadas para prevenir la comisión de delitos en adolescentes y jóvenes</v>
          </cell>
          <cell r="J567" t="str">
            <v>Producto</v>
          </cell>
          <cell r="K567" t="str">
            <v>Sectorial</v>
          </cell>
          <cell r="L567" t="str">
            <v>SI</v>
          </cell>
          <cell r="M567" t="str">
            <v>NO</v>
          </cell>
          <cell r="N567" t="str">
            <v>NO</v>
          </cell>
          <cell r="O567" t="str">
            <v>SI</v>
          </cell>
          <cell r="P567" t="str">
            <v>Municipios</v>
          </cell>
          <cell r="Q567" t="str">
            <v>Anual</v>
          </cell>
          <cell r="R567" t="str">
            <v>Acumulado</v>
          </cell>
          <cell r="S567">
            <v>0</v>
          </cell>
          <cell r="T567">
            <v>0</v>
          </cell>
          <cell r="U567">
            <v>2</v>
          </cell>
          <cell r="V567">
            <v>1</v>
          </cell>
          <cell r="W567">
            <v>1</v>
          </cell>
          <cell r="X567">
            <v>4</v>
          </cell>
          <cell r="Y567">
            <v>0</v>
          </cell>
          <cell r="Z567">
            <v>0</v>
          </cell>
          <cell r="AA567">
            <v>0</v>
          </cell>
          <cell r="AB567">
            <v>0</v>
          </cell>
          <cell r="AC567">
            <v>0</v>
          </cell>
          <cell r="AD567">
            <v>0</v>
          </cell>
          <cell r="AE567" t="str">
            <v xml:space="preserve">Se inicio la elaboración de los términos de referencia para contratar a los profesionales que implementarán los pilotajes en relación con las guías operativas en materia de justicia restaurativa.2. Se elaboraron los siguientes documentos: instrumentos de </v>
          </cell>
          <cell r="AF567">
            <v>42490.208333333299</v>
          </cell>
          <cell r="AG567">
            <v>42496.786010069402</v>
          </cell>
          <cell r="AH567" t="str">
            <v>Gloria Marcela Abadía Cubillos</v>
          </cell>
          <cell r="AI567" t="str">
            <v>marcela.abadia@minjusticia.gov.co</v>
          </cell>
          <cell r="AJ567">
            <v>15</v>
          </cell>
          <cell r="AK567">
            <v>0</v>
          </cell>
          <cell r="AL567">
            <v>0</v>
          </cell>
        </row>
        <row r="568">
          <cell r="A568">
            <v>4428</v>
          </cell>
          <cell r="B568" t="str">
            <v>Todos por un Nuevo País</v>
          </cell>
          <cell r="C568" t="str">
            <v>Seguridad, justicia y democracia para la construcción de paz</v>
          </cell>
          <cell r="D568" t="str">
            <v xml:space="preserve">Fortalecer la articulación del Estado en un marco de política criminal coherente, eficaz y con enfoque restaurativo </v>
          </cell>
          <cell r="E568" t="str">
            <v>Justicia</v>
          </cell>
          <cell r="F568" t="str">
            <v>MinJusticia</v>
          </cell>
          <cell r="G568" t="str">
            <v>Prevención, Persecución del Delito y Resocialización de personas privadas de la libertad</v>
          </cell>
          <cell r="H568">
            <v>4428</v>
          </cell>
          <cell r="I568" t="str">
            <v>Política criminal y penitenciaria articulada para su implementación</v>
          </cell>
          <cell r="J568" t="str">
            <v>Producto</v>
          </cell>
          <cell r="K568" t="str">
            <v>Sectorial</v>
          </cell>
          <cell r="L568" t="str">
            <v>SI</v>
          </cell>
          <cell r="M568" t="str">
            <v>NO</v>
          </cell>
          <cell r="N568" t="str">
            <v>NO</v>
          </cell>
          <cell r="O568" t="str">
            <v>SI</v>
          </cell>
          <cell r="P568" t="str">
            <v>Porcentaje</v>
          </cell>
          <cell r="Q568" t="str">
            <v>Anual</v>
          </cell>
          <cell r="R568" t="str">
            <v>Acumulado</v>
          </cell>
          <cell r="S568">
            <v>0</v>
          </cell>
          <cell r="T568">
            <v>25</v>
          </cell>
          <cell r="U568">
            <v>30</v>
          </cell>
          <cell r="V568">
            <v>25</v>
          </cell>
          <cell r="W568">
            <v>20</v>
          </cell>
          <cell r="X568">
            <v>100</v>
          </cell>
          <cell r="Y568">
            <v>0</v>
          </cell>
          <cell r="Z568">
            <v>0</v>
          </cell>
          <cell r="AA568">
            <v>0</v>
          </cell>
          <cell r="AB568">
            <v>0</v>
          </cell>
          <cell r="AC568">
            <v>0</v>
          </cell>
          <cell r="AD568">
            <v>0</v>
          </cell>
          <cell r="AE568" t="str">
            <v>1.Proyecto ajuste a proporcionalidad de las penas(3%) Se elaboró informe específico insumo para elaboración del plan Nal de pol. criminal. Se revisaron 2 títulos dl C.P para corregir incoherencias de la propuesta 2.Propuesta de penas alternativas a privac</v>
          </cell>
          <cell r="AF568">
            <v>42490.208333333299</v>
          </cell>
          <cell r="AG568">
            <v>42496.769246411997</v>
          </cell>
          <cell r="AH568" t="str">
            <v>Gloria Marcela Abadía Cubillos</v>
          </cell>
          <cell r="AI568" t="str">
            <v>marcela.abadia@minjusticia.gov.co</v>
          </cell>
          <cell r="AJ568">
            <v>15</v>
          </cell>
          <cell r="AK568">
            <v>0</v>
          </cell>
          <cell r="AL568">
            <v>0</v>
          </cell>
        </row>
        <row r="569">
          <cell r="A569">
            <v>4429</v>
          </cell>
          <cell r="B569" t="str">
            <v>Todos por un Nuevo País</v>
          </cell>
          <cell r="C569" t="str">
            <v>Seguridad, justicia y democracia para la construcción de paz</v>
          </cell>
          <cell r="D569" t="str">
            <v xml:space="preserve">Fortalecer la articulación del Estado en un marco de política criminal coherente, eficaz y con enfoque restaurativo </v>
          </cell>
          <cell r="E569" t="str">
            <v>Justicia</v>
          </cell>
          <cell r="F569" t="str">
            <v>SPC</v>
          </cell>
          <cell r="G569" t="str">
            <v>Prevención, Persecución del Delito y Resocialización de personas privadas de la libertad</v>
          </cell>
          <cell r="H569">
            <v>4429</v>
          </cell>
          <cell r="I569" t="str">
            <v>Cupos penitenciarios y carcelarios entregados</v>
          </cell>
          <cell r="J569" t="str">
            <v>Gestión</v>
          </cell>
          <cell r="K569" t="str">
            <v>Sectorial</v>
          </cell>
          <cell r="L569" t="str">
            <v>SI</v>
          </cell>
          <cell r="M569" t="str">
            <v>NO</v>
          </cell>
          <cell r="N569" t="str">
            <v>NO</v>
          </cell>
          <cell r="O569" t="str">
            <v>SI</v>
          </cell>
          <cell r="P569" t="str">
            <v>Cupos penitenciarios y carcelarios</v>
          </cell>
          <cell r="Q569" t="str">
            <v>Anual</v>
          </cell>
          <cell r="R569" t="str">
            <v>Acumulado</v>
          </cell>
          <cell r="S569">
            <v>9525</v>
          </cell>
          <cell r="T569">
            <v>3594</v>
          </cell>
          <cell r="U569">
            <v>4928</v>
          </cell>
          <cell r="V569">
            <v>1500</v>
          </cell>
          <cell r="W569">
            <v>1500</v>
          </cell>
          <cell r="X569">
            <v>11882</v>
          </cell>
          <cell r="Y569">
            <v>0</v>
          </cell>
          <cell r="Z569">
            <v>0</v>
          </cell>
          <cell r="AA569">
            <v>0</v>
          </cell>
          <cell r="AB569">
            <v>0</v>
          </cell>
          <cell r="AC569">
            <v>0</v>
          </cell>
          <cell r="AD569">
            <v>0</v>
          </cell>
          <cell r="AE569" t="str">
            <v>Programa de Rehabilitación de Cupos: EPMSC Girardot 98%, EPAMSCAS Combita 82%, Complejo Metropolitano Cúcuta 78%, EPAMS Girón 50%, EPMSC Jerico 94%, EPMSC Medellín Bellavista 94%. Programa de Construcción de Pabellones: Espinal 98%, Tuluá 89%, Buga 74%, G</v>
          </cell>
          <cell r="AF569">
            <v>42490.208333333299</v>
          </cell>
          <cell r="AG569">
            <v>42501.7906125347</v>
          </cell>
          <cell r="AH569" t="str">
            <v>Wilman René Garzón Ramírez</v>
          </cell>
          <cell r="AI569" t="str">
            <v>rene.garzon@uspec.gov.co</v>
          </cell>
          <cell r="AJ569">
            <v>0</v>
          </cell>
          <cell r="AK569">
            <v>0</v>
          </cell>
          <cell r="AL569">
            <v>0</v>
          </cell>
        </row>
        <row r="570">
          <cell r="A570">
            <v>4742</v>
          </cell>
          <cell r="B570" t="str">
            <v>Todos por un Nuevo País</v>
          </cell>
          <cell r="C570" t="str">
            <v>Seguridad, justicia y democracia para la construcción de paz</v>
          </cell>
          <cell r="D570" t="str">
            <v>Avanzar hacia la garantía del goce efectivo de derechos de las víctimas del conflicto armado en Colombia.</v>
          </cell>
          <cell r="E570" t="str">
            <v>Inclusión Social y Reconciliación</v>
          </cell>
          <cell r="F570" t="str">
            <v>Centro de Memoria Histórica</v>
          </cell>
          <cell r="G570" t="str">
            <v>Atención y Reparación Integral a Víctimas</v>
          </cell>
          <cell r="H570">
            <v>4742</v>
          </cell>
          <cell r="I570" t="str">
            <v>Documentos de archivo y colecciones documentales de derechos humanos y conflicto armado, acopiados y puestos al servicio de la sociedad en general</v>
          </cell>
          <cell r="J570" t="str">
            <v>Producto</v>
          </cell>
          <cell r="K570" t="str">
            <v>Sectorial</v>
          </cell>
          <cell r="L570" t="str">
            <v>SI</v>
          </cell>
          <cell r="M570" t="str">
            <v>NO</v>
          </cell>
          <cell r="N570" t="str">
            <v>NO</v>
          </cell>
          <cell r="O570" t="str">
            <v>SI</v>
          </cell>
          <cell r="P570" t="str">
            <v>Documentos de archivo</v>
          </cell>
          <cell r="Q570" t="str">
            <v>Semestral</v>
          </cell>
          <cell r="R570" t="str">
            <v>Capacidad</v>
          </cell>
          <cell r="S570">
            <v>99248</v>
          </cell>
          <cell r="T570">
            <v>160000</v>
          </cell>
          <cell r="U570">
            <v>229000</v>
          </cell>
          <cell r="V570">
            <v>301600</v>
          </cell>
          <cell r="W570">
            <v>381460</v>
          </cell>
          <cell r="X570">
            <v>381460</v>
          </cell>
          <cell r="Y570">
            <v>0</v>
          </cell>
          <cell r="Z570">
            <v>0</v>
          </cell>
          <cell r="AA570">
            <v>0</v>
          </cell>
          <cell r="AB570">
            <v>0</v>
          </cell>
          <cell r="AC570">
            <v>0</v>
          </cell>
          <cell r="AD570">
            <v>0</v>
          </cell>
          <cell r="AE570" t="str">
            <v>"En el mes de abril, la Dirección de Archivo de los Derechos Humanos realizó la puesta al servicio de 3.048 documentos de archivo de Derechos Humanos y Memoria Histórica; documentos que fueron acopiados y se encuentra disponibles para su consulta en el ce</v>
          </cell>
          <cell r="AF570">
            <v>42490.208333333299</v>
          </cell>
          <cell r="AG570">
            <v>42499.745171990697</v>
          </cell>
          <cell r="AH570" t="str">
            <v>German Augusto Cano Torres</v>
          </cell>
          <cell r="AI570" t="str">
            <v>german.cano@centrodememoriahistorica.gov.co</v>
          </cell>
          <cell r="AJ570">
            <v>0</v>
          </cell>
          <cell r="AK570">
            <v>0</v>
          </cell>
          <cell r="AL570">
            <v>0</v>
          </cell>
        </row>
        <row r="571">
          <cell r="A571">
            <v>4743</v>
          </cell>
          <cell r="B571" t="str">
            <v>Todos por un Nuevo País</v>
          </cell>
          <cell r="C571" t="str">
            <v>Seguridad, justicia y democracia para la construcción de paz</v>
          </cell>
          <cell r="D571" t="str">
            <v>Avanzar hacia la garantía del goce efectivo de derechos de las víctimas del conflicto armado en Colombia.</v>
          </cell>
          <cell r="E571" t="str">
            <v>Inclusión Social y Reconciliación</v>
          </cell>
          <cell r="F571" t="str">
            <v>Centro de Memoria Histórica</v>
          </cell>
          <cell r="G571" t="str">
            <v>Atención y Reparación Integral a Víctimas</v>
          </cell>
          <cell r="H571">
            <v>4743</v>
          </cell>
          <cell r="I571" t="str">
            <v>Hechos victimizantes documentados</v>
          </cell>
          <cell r="J571" t="str">
            <v>Producto</v>
          </cell>
          <cell r="K571" t="str">
            <v>Sectorial</v>
          </cell>
          <cell r="L571" t="str">
            <v>SI</v>
          </cell>
          <cell r="M571" t="str">
            <v>NO</v>
          </cell>
          <cell r="N571" t="str">
            <v>NO</v>
          </cell>
          <cell r="O571" t="str">
            <v>SI</v>
          </cell>
          <cell r="P571" t="str">
            <v>Hechos Victimizantes</v>
          </cell>
          <cell r="Q571" t="str">
            <v>Semestral</v>
          </cell>
          <cell r="R571" t="str">
            <v>Capacidad</v>
          </cell>
          <cell r="S571">
            <v>0</v>
          </cell>
          <cell r="T571">
            <v>55000</v>
          </cell>
          <cell r="U571">
            <v>90000</v>
          </cell>
          <cell r="V571">
            <v>125000</v>
          </cell>
          <cell r="W571">
            <v>155000</v>
          </cell>
          <cell r="X571">
            <v>155000</v>
          </cell>
          <cell r="Y571">
            <v>0</v>
          </cell>
          <cell r="Z571">
            <v>0</v>
          </cell>
          <cell r="AA571">
            <v>0</v>
          </cell>
          <cell r="AB571">
            <v>0</v>
          </cell>
          <cell r="AC571">
            <v>0</v>
          </cell>
          <cell r="AD571">
            <v>0</v>
          </cell>
          <cell r="AE571" t="str">
            <v xml:space="preserve">Durante el mes de abril el equipo del Observatorio Nacional de Memoria y Conflicto (ONMC) avanzó en la documentación de 3.000 hechos, para un total acumulado de 65.300 casos procesados en el sistema de información. </v>
          </cell>
          <cell r="AF571">
            <v>42490.208333333299</v>
          </cell>
          <cell r="AG571">
            <v>42499.745623576397</v>
          </cell>
          <cell r="AH571" t="str">
            <v>German Augusto Cano Torres</v>
          </cell>
          <cell r="AI571" t="str">
            <v>german.cano@centrodememoriahistorica.gov.co</v>
          </cell>
          <cell r="AJ571">
            <v>0</v>
          </cell>
          <cell r="AK571">
            <v>0</v>
          </cell>
          <cell r="AL571">
            <v>0</v>
          </cell>
        </row>
        <row r="572">
          <cell r="A572">
            <v>4744</v>
          </cell>
          <cell r="B572" t="str">
            <v>Todos por un Nuevo País</v>
          </cell>
          <cell r="C572" t="str">
            <v>Seguridad, justicia y democracia para la construcción de paz</v>
          </cell>
          <cell r="D572" t="str">
            <v>Avanzar hacia la garantía del goce efectivo de derechos de las víctimas del conflicto armado en Colombia.</v>
          </cell>
          <cell r="E572" t="str">
            <v>Inclusión Social y Reconciliación</v>
          </cell>
          <cell r="F572" t="str">
            <v>Centro de Memoria Histórica</v>
          </cell>
          <cell r="G572" t="str">
            <v>Atención y Reparación Integral a Víctimas</v>
          </cell>
          <cell r="H572">
            <v>4744</v>
          </cell>
          <cell r="I572" t="str">
            <v>Iniciativas de memoria histórica sobre el conflicto armado vinculadas a la red de memoria histórica</v>
          </cell>
          <cell r="J572" t="str">
            <v>Producto</v>
          </cell>
          <cell r="K572" t="str">
            <v>Sectorial</v>
          </cell>
          <cell r="L572" t="str">
            <v>SI</v>
          </cell>
          <cell r="M572" t="str">
            <v>SI</v>
          </cell>
          <cell r="N572" t="str">
            <v>NO</v>
          </cell>
          <cell r="O572" t="str">
            <v>SI</v>
          </cell>
          <cell r="P572" t="str">
            <v>Iniciativas</v>
          </cell>
          <cell r="Q572" t="str">
            <v>Trimestral</v>
          </cell>
          <cell r="R572" t="str">
            <v>Capacidad</v>
          </cell>
          <cell r="S572">
            <v>21</v>
          </cell>
          <cell r="T572">
            <v>45</v>
          </cell>
          <cell r="U572">
            <v>70</v>
          </cell>
          <cell r="V572">
            <v>95</v>
          </cell>
          <cell r="W572">
            <v>120</v>
          </cell>
          <cell r="X572">
            <v>120</v>
          </cell>
          <cell r="Y572">
            <v>51</v>
          </cell>
          <cell r="Z572">
            <v>61.22</v>
          </cell>
          <cell r="AA572">
            <v>51</v>
          </cell>
          <cell r="AB572">
            <v>30.3</v>
          </cell>
          <cell r="AC572">
            <v>42460.208333333299</v>
          </cell>
          <cell r="AD572">
            <v>42482.473097766197</v>
          </cell>
          <cell r="AE572" t="str">
            <v xml:space="preserve">"Caquetá, Samaniego y Buenaventura: se realizaron los trámites administrativos y jurídicos de los convenios. En los dos últimos casos todavía se está en etapa de formalización, mientras que el primero se inició ya. Magdalena Medio: se tomó la decisión de </v>
          </cell>
          <cell r="AF572">
            <v>42490.208333333299</v>
          </cell>
          <cell r="AG572">
            <v>42495.825673877298</v>
          </cell>
          <cell r="AH572" t="str">
            <v>German Augusto Cano Torres</v>
          </cell>
          <cell r="AI572" t="str">
            <v>german.cano@centrodememoriahistorica.gov.co</v>
          </cell>
          <cell r="AJ572">
            <v>0</v>
          </cell>
          <cell r="AK572">
            <v>42551.208333333299</v>
          </cell>
          <cell r="AL572">
            <v>-43</v>
          </cell>
        </row>
        <row r="573">
          <cell r="A573">
            <v>4745</v>
          </cell>
          <cell r="B573" t="str">
            <v>Todos por un Nuevo País</v>
          </cell>
          <cell r="C573" t="str">
            <v>Seguridad, justicia y democracia para la construcción de paz</v>
          </cell>
          <cell r="D573" t="str">
            <v>Avanzar hacia la garantía del goce efectivo de derechos de las víctimas del conflicto armado en Colombia.</v>
          </cell>
          <cell r="E573" t="str">
            <v>Inclusión Social y Reconciliación</v>
          </cell>
          <cell r="F573" t="str">
            <v>Centro de Memoria Histórica</v>
          </cell>
          <cell r="G573" t="str">
            <v>Atención y Reparación Integral a Víctimas</v>
          </cell>
          <cell r="H573">
            <v>4745</v>
          </cell>
          <cell r="I573" t="str">
            <v>Investigaciones publicadas para el esclarecimiento histórico del conflicto</v>
          </cell>
          <cell r="J573" t="str">
            <v>Producto</v>
          </cell>
          <cell r="K573" t="str">
            <v>Sectorial</v>
          </cell>
          <cell r="L573" t="str">
            <v>SI</v>
          </cell>
          <cell r="M573" t="str">
            <v>NO</v>
          </cell>
          <cell r="N573" t="str">
            <v>NO</v>
          </cell>
          <cell r="O573" t="str">
            <v>SI</v>
          </cell>
          <cell r="P573" t="str">
            <v>Investigaciones</v>
          </cell>
          <cell r="Q573" t="str">
            <v>Semestral</v>
          </cell>
          <cell r="R573" t="str">
            <v>Capacidad</v>
          </cell>
          <cell r="S573">
            <v>23</v>
          </cell>
          <cell r="T573">
            <v>29</v>
          </cell>
          <cell r="U573">
            <v>34</v>
          </cell>
          <cell r="V573">
            <v>39</v>
          </cell>
          <cell r="W573">
            <v>44</v>
          </cell>
          <cell r="X573">
            <v>44</v>
          </cell>
          <cell r="Y573">
            <v>0</v>
          </cell>
          <cell r="Z573">
            <v>0</v>
          </cell>
          <cell r="AA573">
            <v>0</v>
          </cell>
          <cell r="AB573">
            <v>0</v>
          </cell>
          <cell r="AC573">
            <v>0</v>
          </cell>
          <cell r="AD573">
            <v>0</v>
          </cell>
          <cell r="AE573" t="str">
            <v>Durante el período de reporte, no se realiza la publicación de ningún informe de esclarecimiento, la cual se tiene prevista para el período siguiente de reporte; así mismo, ningún informe de memoria ingresa a proceso editorial, continúan cinco (5) informe</v>
          </cell>
          <cell r="AF573">
            <v>42490.208333333299</v>
          </cell>
          <cell r="AG573">
            <v>42499.746032905103</v>
          </cell>
          <cell r="AH573" t="str">
            <v>German Augusto Cano Torres</v>
          </cell>
          <cell r="AI573" t="str">
            <v>german.cano@centrodememoriahistorica.gov.co</v>
          </cell>
          <cell r="AJ573">
            <v>0</v>
          </cell>
          <cell r="AK573">
            <v>0</v>
          </cell>
          <cell r="AL573">
            <v>0</v>
          </cell>
        </row>
        <row r="574">
          <cell r="A574">
            <v>4746</v>
          </cell>
          <cell r="B574" t="str">
            <v>Todos por un Nuevo País</v>
          </cell>
          <cell r="C574" t="str">
            <v>Seguridad, justicia y democracia para la construcción de paz</v>
          </cell>
          <cell r="D574" t="str">
            <v>Avanzar hacia la garantía del goce efectivo de derechos de las víctimas del conflicto armado en Colombia.</v>
          </cell>
          <cell r="E574" t="str">
            <v>Inclusión Social y Reconciliación</v>
          </cell>
          <cell r="F574" t="str">
            <v>Centro de Memoria Histórica</v>
          </cell>
          <cell r="G574" t="str">
            <v>Atención y Reparación Integral a Víctimas</v>
          </cell>
          <cell r="H574">
            <v>4746</v>
          </cell>
          <cell r="I574" t="str">
            <v>Museo Nacional de la memoria histórica construido</v>
          </cell>
          <cell r="J574" t="str">
            <v>Producto</v>
          </cell>
          <cell r="K574" t="str">
            <v>Sectorial</v>
          </cell>
          <cell r="L574" t="str">
            <v>SI</v>
          </cell>
          <cell r="M574" t="str">
            <v>NO</v>
          </cell>
          <cell r="N574" t="str">
            <v>NO</v>
          </cell>
          <cell r="O574" t="str">
            <v>SI</v>
          </cell>
          <cell r="P574" t="str">
            <v>Porcentaje</v>
          </cell>
          <cell r="Q574" t="str">
            <v>Semestral</v>
          </cell>
          <cell r="R574" t="str">
            <v>Capacidad</v>
          </cell>
          <cell r="S574">
            <v>10</v>
          </cell>
          <cell r="T574">
            <v>20</v>
          </cell>
          <cell r="U574">
            <v>40</v>
          </cell>
          <cell r="V574">
            <v>70</v>
          </cell>
          <cell r="W574">
            <v>100</v>
          </cell>
          <cell r="X574">
            <v>100</v>
          </cell>
          <cell r="Y574">
            <v>0</v>
          </cell>
          <cell r="Z574">
            <v>0</v>
          </cell>
          <cell r="AA574">
            <v>0</v>
          </cell>
          <cell r="AB574">
            <v>0</v>
          </cell>
          <cell r="AC574">
            <v>0</v>
          </cell>
          <cell r="AD574">
            <v>0</v>
          </cell>
          <cell r="AE574" t="str">
            <v>Desarrollo de Comités de Diseño para realizar seguimiento al desarrollo del proyecto arquitectónico (2016.04.01 / 2016.04.22)). Reuniones de seguimiento con SDP, IDU, DADEP y Catastro (2016.04.07 / 2016.04.27). Evento de Sanación Espiritual del predio por</v>
          </cell>
          <cell r="AF574">
            <v>42490.208333333299</v>
          </cell>
          <cell r="AG574">
            <v>42499.738223460598</v>
          </cell>
          <cell r="AH574" t="str">
            <v>German Augusto Cano Torres</v>
          </cell>
          <cell r="AI574" t="str">
            <v>german.cano@centrodememoriahistorica.gov.co</v>
          </cell>
          <cell r="AJ574">
            <v>0</v>
          </cell>
          <cell r="AK574">
            <v>0</v>
          </cell>
          <cell r="AL574">
            <v>0</v>
          </cell>
        </row>
        <row r="575">
          <cell r="A575">
            <v>4747</v>
          </cell>
          <cell r="B575" t="str">
            <v>Todos por un Nuevo País</v>
          </cell>
          <cell r="C575" t="str">
            <v>Seguridad, justicia y democracia para la construcción de paz</v>
          </cell>
          <cell r="D575" t="str">
            <v>Avanzar hacia la garantía del goce efectivo de derechos de las víctimas del conflicto armado en Colombia.</v>
          </cell>
          <cell r="E575" t="str">
            <v>Inclusión Social y Reconciliación</v>
          </cell>
          <cell r="F575" t="str">
            <v>Centro de Memoria Histórica</v>
          </cell>
          <cell r="G575" t="str">
            <v>Atención y Reparación Integral a Víctimas</v>
          </cell>
          <cell r="H575">
            <v>4747</v>
          </cell>
          <cell r="I575" t="str">
            <v>Personas desmovilizadas certificadas en el marco del mecanismo no judicial de contribución a la verdad</v>
          </cell>
          <cell r="J575" t="str">
            <v>Producto</v>
          </cell>
          <cell r="K575" t="str">
            <v>Sectorial</v>
          </cell>
          <cell r="L575" t="str">
            <v>SI</v>
          </cell>
          <cell r="M575" t="str">
            <v>SI</v>
          </cell>
          <cell r="N575" t="str">
            <v>NO</v>
          </cell>
          <cell r="O575" t="str">
            <v>SI</v>
          </cell>
          <cell r="P575" t="str">
            <v>Personas</v>
          </cell>
          <cell r="Q575" t="str">
            <v>Mensual</v>
          </cell>
          <cell r="R575" t="str">
            <v>Capacidad</v>
          </cell>
          <cell r="S575">
            <v>0</v>
          </cell>
          <cell r="T575">
            <v>4200</v>
          </cell>
          <cell r="U575">
            <v>7400</v>
          </cell>
          <cell r="V575">
            <v>10600</v>
          </cell>
          <cell r="W575">
            <v>13000</v>
          </cell>
          <cell r="X575">
            <v>13000</v>
          </cell>
          <cell r="Y575">
            <v>3719</v>
          </cell>
          <cell r="Z575">
            <v>50.256999999999998</v>
          </cell>
          <cell r="AA575">
            <v>3719</v>
          </cell>
          <cell r="AB575">
            <v>28.608000000000001</v>
          </cell>
          <cell r="AC575">
            <v>42490.208333333299</v>
          </cell>
          <cell r="AD575">
            <v>42499.749302465301</v>
          </cell>
          <cell r="AE575" t="str">
            <v>En el mes de abril se ha llevado a cabo el procedimiento de certificación, a lo largo del mes se han convocado y notificado a 201 firmantes del acuerdo de contribución a la verdad y para la vigencia 2,016 se tiene un acumulado de 735 firmantes en el marco</v>
          </cell>
          <cell r="AF575">
            <v>42490.208333333299</v>
          </cell>
          <cell r="AG575">
            <v>42499.749302349497</v>
          </cell>
          <cell r="AH575" t="str">
            <v>German Augusto Cano Torres</v>
          </cell>
          <cell r="AI575" t="str">
            <v>german.cano@centrodememoriahistorica.gov.co</v>
          </cell>
          <cell r="AJ575">
            <v>0</v>
          </cell>
          <cell r="AK575">
            <v>42520.208333333299</v>
          </cell>
          <cell r="AL575">
            <v>-13</v>
          </cell>
        </row>
        <row r="576">
          <cell r="A576">
            <v>4751</v>
          </cell>
          <cell r="B576" t="str">
            <v>Todos por un Nuevo País</v>
          </cell>
          <cell r="C576" t="str">
            <v>Seguridad, justicia y democracia para la construcción de paz</v>
          </cell>
          <cell r="D576" t="str">
            <v>Avanzar hacia la garantía del goce efectivo de derechos de las víctimas del conflicto armado en Colombia.</v>
          </cell>
          <cell r="E576" t="str">
            <v>Inclusión Social y Reconciliación</v>
          </cell>
          <cell r="F576" t="str">
            <v>Prosperidad Social</v>
          </cell>
          <cell r="G576" t="str">
            <v>Atención y Reparación Integral a Víctimas</v>
          </cell>
          <cell r="H576">
            <v>4751</v>
          </cell>
          <cell r="I576" t="str">
            <v>Planes de reparación colectiva con infraestructura para la reparación mejorada y/o construida</v>
          </cell>
          <cell r="J576" t="str">
            <v>Producto</v>
          </cell>
          <cell r="K576" t="str">
            <v>Sectorial</v>
          </cell>
          <cell r="L576" t="str">
            <v>SI</v>
          </cell>
          <cell r="M576" t="str">
            <v>SI</v>
          </cell>
          <cell r="N576" t="str">
            <v>NO</v>
          </cell>
          <cell r="O576" t="str">
            <v>SI</v>
          </cell>
          <cell r="P576" t="str">
            <v>Planes</v>
          </cell>
          <cell r="Q576" t="str">
            <v>Mensual</v>
          </cell>
          <cell r="R576" t="str">
            <v>Acumulado</v>
          </cell>
          <cell r="S576">
            <v>3</v>
          </cell>
          <cell r="T576">
            <v>13</v>
          </cell>
          <cell r="U576">
            <v>13</v>
          </cell>
          <cell r="V576">
            <v>12</v>
          </cell>
          <cell r="W576">
            <v>12</v>
          </cell>
          <cell r="X576">
            <v>50</v>
          </cell>
          <cell r="Y576">
            <v>0</v>
          </cell>
          <cell r="Z576">
            <v>0</v>
          </cell>
          <cell r="AA576">
            <v>0</v>
          </cell>
          <cell r="AB576">
            <v>0</v>
          </cell>
          <cell r="AC576">
            <v>0</v>
          </cell>
          <cell r="AD576">
            <v>0</v>
          </cell>
          <cell r="AE576">
            <v>0</v>
          </cell>
          <cell r="AF576">
            <v>0</v>
          </cell>
          <cell r="AG576">
            <v>0</v>
          </cell>
          <cell r="AH576" t="str">
            <v>Mario Alfonso   Pardo Pardo</v>
          </cell>
          <cell r="AI576" t="str">
            <v>mario.pardo@unidadvictimas.gov.co</v>
          </cell>
          <cell r="AJ576">
            <v>10</v>
          </cell>
          <cell r="AK576">
            <v>0</v>
          </cell>
          <cell r="AL576">
            <v>0</v>
          </cell>
        </row>
        <row r="577">
          <cell r="A577">
            <v>5133</v>
          </cell>
          <cell r="B577" t="str">
            <v>Todos por un Nuevo País</v>
          </cell>
          <cell r="C577" t="str">
            <v>Seguridad, justicia y democracia para la construcción de paz</v>
          </cell>
          <cell r="D577" t="str">
            <v>Avanzar hacia la garantía del goce efectivo de derechos de las víctimas del conflicto armado en Colombia.</v>
          </cell>
          <cell r="E577" t="str">
            <v>Inclusión Social y Reconciliación</v>
          </cell>
          <cell r="F577" t="str">
            <v>Prosperidad Social</v>
          </cell>
          <cell r="G577" t="str">
            <v>Atención y Reparación Integral a Víctimas</v>
          </cell>
          <cell r="H577">
            <v>5133</v>
          </cell>
          <cell r="I577" t="str">
            <v>Hogares víctimas  acompañadas en esquemas especiales de acompañamiento en retorno o reubicación durante el cuatrienio (incluye víctimas en el exterior y enfoque diferencial)</v>
          </cell>
          <cell r="J577" t="str">
            <v>Producto</v>
          </cell>
          <cell r="K577" t="str">
            <v>Transversal</v>
          </cell>
          <cell r="L577" t="str">
            <v>SI</v>
          </cell>
          <cell r="M577" t="str">
            <v>SI</v>
          </cell>
          <cell r="N577" t="str">
            <v>NO</v>
          </cell>
          <cell r="O577" t="str">
            <v>SI</v>
          </cell>
          <cell r="P577" t="str">
            <v>Hogares</v>
          </cell>
          <cell r="Q577" t="str">
            <v>Mensual</v>
          </cell>
          <cell r="R577" t="str">
            <v>Acumulado</v>
          </cell>
          <cell r="S577">
            <v>43144</v>
          </cell>
          <cell r="T577">
            <v>1500</v>
          </cell>
          <cell r="U577">
            <v>15500</v>
          </cell>
          <cell r="V577">
            <v>11500</v>
          </cell>
          <cell r="W577">
            <v>21500</v>
          </cell>
          <cell r="X577">
            <v>50000</v>
          </cell>
          <cell r="Y577">
            <v>1536</v>
          </cell>
          <cell r="Z577">
            <v>9.91</v>
          </cell>
          <cell r="AA577">
            <v>2777</v>
          </cell>
          <cell r="AB577">
            <v>5.5540000000000003</v>
          </cell>
          <cell r="AC577">
            <v>42490.208333333299</v>
          </cell>
          <cell r="AD577">
            <v>42499.748176469897</v>
          </cell>
          <cell r="AE577" t="str">
            <v>La UARIV ha venido trabajando en la identificación de posibles operadores para la contratación de Esquemas Especiales de Acompañamiento (EEA). Se está adelantando una solicitud de cotización para los EEA, cuya fecha límite de respuesta es el 10 de mayo pa</v>
          </cell>
          <cell r="AF577">
            <v>42490.208333333299</v>
          </cell>
          <cell r="AG577">
            <v>42499.748176354202</v>
          </cell>
          <cell r="AH577" t="str">
            <v>Sergio Barraza</v>
          </cell>
          <cell r="AI577" t="str">
            <v>sergio.Barraza@prosperidadsocial.gov.co</v>
          </cell>
          <cell r="AJ577">
            <v>10</v>
          </cell>
          <cell r="AK577">
            <v>42520.208333333299</v>
          </cell>
          <cell r="AL577">
            <v>-23</v>
          </cell>
        </row>
        <row r="578">
          <cell r="A578">
            <v>4775</v>
          </cell>
          <cell r="B578" t="str">
            <v>Todos por un Nuevo País</v>
          </cell>
          <cell r="C578" t="str">
            <v>Seguridad, justicia y democracia para la construcción de paz</v>
          </cell>
          <cell r="D578" t="str">
            <v>Avanzar hacia la garantía del goce efectivo de derechos de las víctimas del conflicto armado en Colombia.</v>
          </cell>
          <cell r="E578" t="str">
            <v>Inclusión Social y Reconciliación</v>
          </cell>
          <cell r="F578" t="str">
            <v>Prosperidad Social</v>
          </cell>
          <cell r="G578" t="str">
            <v>Desarrollo Organizacional e institucional para la atención de población vulnerable y/o excluida</v>
          </cell>
          <cell r="H578">
            <v>4775</v>
          </cell>
          <cell r="I578" t="str">
            <v>Comunidades urbanas con fortalecimiento del tejido social</v>
          </cell>
          <cell r="J578" t="str">
            <v>Producto</v>
          </cell>
          <cell r="K578" t="str">
            <v>Sectorial</v>
          </cell>
          <cell r="L578" t="str">
            <v>SI</v>
          </cell>
          <cell r="M578" t="str">
            <v>SI</v>
          </cell>
          <cell r="N578" t="str">
            <v>NO</v>
          </cell>
          <cell r="O578" t="str">
            <v>SI</v>
          </cell>
          <cell r="P578" t="str">
            <v>Comunidades Urbanas</v>
          </cell>
          <cell r="Q578" t="str">
            <v>Semestral</v>
          </cell>
          <cell r="R578" t="str">
            <v>Acumulado</v>
          </cell>
          <cell r="S578">
            <v>0</v>
          </cell>
          <cell r="T578">
            <v>30</v>
          </cell>
          <cell r="U578">
            <v>70</v>
          </cell>
          <cell r="V578">
            <v>70</v>
          </cell>
          <cell r="W578">
            <v>30</v>
          </cell>
          <cell r="X578">
            <v>200</v>
          </cell>
          <cell r="Y578">
            <v>0</v>
          </cell>
          <cell r="Z578">
            <v>0</v>
          </cell>
          <cell r="AA578">
            <v>0</v>
          </cell>
          <cell r="AB578">
            <v>0</v>
          </cell>
          <cell r="AC578">
            <v>0</v>
          </cell>
          <cell r="AD578">
            <v>0</v>
          </cell>
          <cell r="AE578">
            <v>0</v>
          </cell>
          <cell r="AF578">
            <v>0</v>
          </cell>
          <cell r="AG578">
            <v>0</v>
          </cell>
          <cell r="AH578" t="str">
            <v>Marilyn Jímenez Chaves</v>
          </cell>
          <cell r="AI578" t="str">
            <v>marilyn.jimenez@dps.gov.co</v>
          </cell>
          <cell r="AJ578">
            <v>0</v>
          </cell>
          <cell r="AK578">
            <v>0</v>
          </cell>
          <cell r="AL578">
            <v>0</v>
          </cell>
        </row>
        <row r="579">
          <cell r="A579">
            <v>4334</v>
          </cell>
          <cell r="B579" t="str">
            <v>Todos por un Nuevo País</v>
          </cell>
          <cell r="C579" t="str">
            <v>Seguridad, justicia y democracia para la construcción de paz</v>
          </cell>
          <cell r="D579" t="str">
            <v>Avanzar hacia la garantía del goce efectivo de derechos de las víctimas del conflicto armado en Colombia.</v>
          </cell>
          <cell r="E579" t="str">
            <v>Inclusión Social y Reconciliación</v>
          </cell>
          <cell r="F579" t="str">
            <v>Unidad Administrtiva Epecial para la Consolidación</v>
          </cell>
          <cell r="G579" t="str">
            <v>Desarrollo Organizacional e institucional para la atención de población vulnerable y/o excluida</v>
          </cell>
          <cell r="H579">
            <v>4334</v>
          </cell>
          <cell r="I579" t="str">
            <v>Capacidades institucionales y sociales para la consolidación del Estado Social de Derecho y la reconstrucción en los territorios priorizados para la garantía y ejercicio de los derechos (Índice de Consolidación)</v>
          </cell>
          <cell r="J579" t="str">
            <v>Resultado</v>
          </cell>
          <cell r="K579" t="str">
            <v>Sectorial</v>
          </cell>
          <cell r="L579" t="str">
            <v>SI</v>
          </cell>
          <cell r="M579" t="str">
            <v>SI</v>
          </cell>
          <cell r="N579" t="str">
            <v>NO</v>
          </cell>
          <cell r="O579" t="str">
            <v>SI</v>
          </cell>
          <cell r="P579" t="str">
            <v>Indice</v>
          </cell>
          <cell r="Q579" t="str">
            <v>Anual</v>
          </cell>
          <cell r="R579" t="str">
            <v>Flujo</v>
          </cell>
          <cell r="S579">
            <v>63</v>
          </cell>
          <cell r="T579">
            <v>64</v>
          </cell>
          <cell r="U579">
            <v>65</v>
          </cell>
          <cell r="V579">
            <v>66</v>
          </cell>
          <cell r="W579">
            <v>67</v>
          </cell>
          <cell r="X579">
            <v>67</v>
          </cell>
          <cell r="Y579">
            <v>0</v>
          </cell>
          <cell r="Z579">
            <v>0</v>
          </cell>
          <cell r="AA579">
            <v>0</v>
          </cell>
          <cell r="AB579">
            <v>0</v>
          </cell>
          <cell r="AC579">
            <v>0</v>
          </cell>
          <cell r="AD579">
            <v>0</v>
          </cell>
          <cell r="AE579" t="str">
            <v>Teniendo en cuenta que el Decreto 2559 de 2015 fusiona a la Unidad de Consolidación con el DPS y crea la Dirección de Gestión Territorial, la dirección se encuentra en un periodo de transición durante el cual se adoptará nuevos modelos de atención, por lo</v>
          </cell>
          <cell r="AF579">
            <v>42490.208333333299</v>
          </cell>
          <cell r="AG579">
            <v>42494.582023344898</v>
          </cell>
          <cell r="AH579" t="str">
            <v>Carlos Alberto Parodi Hernández</v>
          </cell>
          <cell r="AI579" t="str">
            <v>carlos.parodi@consolidacion.gov.co</v>
          </cell>
          <cell r="AJ579">
            <v>240</v>
          </cell>
          <cell r="AK579">
            <v>0</v>
          </cell>
          <cell r="AL579">
            <v>0</v>
          </cell>
        </row>
        <row r="580">
          <cell r="A580">
            <v>4754</v>
          </cell>
          <cell r="B580" t="str">
            <v>Todos por un Nuevo País</v>
          </cell>
          <cell r="C580" t="str">
            <v>Seguridad, justicia y democracia para la construcción de paz</v>
          </cell>
          <cell r="D580" t="str">
            <v>Avanzar hacia la garantía del goce efectivo de derechos de las víctimas del conflicto armado en Colombia.</v>
          </cell>
          <cell r="E580" t="str">
            <v>Inclusión Social y Reconciliación</v>
          </cell>
          <cell r="F580" t="str">
            <v>Unidad de Atención y Reparación Integral a las Vic</v>
          </cell>
          <cell r="G580" t="str">
            <v>Atención y Reparación Integral a Víctimas</v>
          </cell>
          <cell r="H580">
            <v>4754</v>
          </cell>
          <cell r="I580" t="str">
            <v>Sujetos de reparación colectiva étnicos que cuentan con consulta previa y han sido indemnizados</v>
          </cell>
          <cell r="J580" t="str">
            <v>Producto</v>
          </cell>
          <cell r="K580" t="str">
            <v>Sectorial</v>
          </cell>
          <cell r="L580" t="str">
            <v>SI</v>
          </cell>
          <cell r="M580" t="str">
            <v>SI</v>
          </cell>
          <cell r="N580" t="str">
            <v>NO</v>
          </cell>
          <cell r="O580" t="str">
            <v>SI</v>
          </cell>
          <cell r="P580" t="str">
            <v>Sujetos de Reparación Colectiva Étnicos</v>
          </cell>
          <cell r="Q580" t="str">
            <v>Mensual</v>
          </cell>
          <cell r="R580" t="str">
            <v>Acumulado</v>
          </cell>
          <cell r="S580">
            <v>0</v>
          </cell>
          <cell r="T580">
            <v>4</v>
          </cell>
          <cell r="U580">
            <v>4</v>
          </cell>
          <cell r="V580">
            <v>12</v>
          </cell>
          <cell r="W580">
            <v>50</v>
          </cell>
          <cell r="X580">
            <v>70</v>
          </cell>
          <cell r="Y580">
            <v>0</v>
          </cell>
          <cell r="Z580">
            <v>0</v>
          </cell>
          <cell r="AA580">
            <v>0</v>
          </cell>
          <cell r="AB580">
            <v>0</v>
          </cell>
          <cell r="AC580">
            <v>42490.208333333299</v>
          </cell>
          <cell r="AD580">
            <v>42499.741568055601</v>
          </cell>
          <cell r="AE580" t="str">
            <v>Durante este periodo el acto administrativo que contienen los lineamientos para realizar el pago de la indemnización económica dirigida a sujetos étnicos que cuentan con PIRC protocolizado se encuentra en revisión por parte de la OAJ de la Unidad, por tal</v>
          </cell>
          <cell r="AF580">
            <v>42490.208333333299</v>
          </cell>
          <cell r="AG580">
            <v>42499.741567905097</v>
          </cell>
          <cell r="AH580" t="str">
            <v>Mario Alfonso   Pardo Pardo</v>
          </cell>
          <cell r="AI580" t="str">
            <v>mario.pardo@unidadvictimas.gov.co</v>
          </cell>
          <cell r="AJ580">
            <v>10</v>
          </cell>
          <cell r="AK580">
            <v>42520.208333333299</v>
          </cell>
          <cell r="AL580">
            <v>-23</v>
          </cell>
        </row>
        <row r="581">
          <cell r="A581">
            <v>4755</v>
          </cell>
          <cell r="B581" t="str">
            <v>Todos por un Nuevo País</v>
          </cell>
          <cell r="C581" t="str">
            <v>Seguridad, justicia y democracia para la construcción de paz</v>
          </cell>
          <cell r="D581" t="str">
            <v>Avanzar hacia la garantía del goce efectivo de derechos de las víctimas del conflicto armado en Colombia.</v>
          </cell>
          <cell r="E581" t="str">
            <v>Inclusión Social y Reconciliación</v>
          </cell>
          <cell r="F581" t="str">
            <v>Unidad de Atención y Reparación Integral a las Vic</v>
          </cell>
          <cell r="G581" t="str">
            <v>Atención y Reparación Integral a Víctimas</v>
          </cell>
          <cell r="H581">
            <v>4755</v>
          </cell>
          <cell r="I581" t="str">
            <v>Número de indemnizaciones otorgadas a víctimas del conflicto armado interno</v>
          </cell>
          <cell r="J581" t="str">
            <v>Producto</v>
          </cell>
          <cell r="K581" t="str">
            <v>Sectorial</v>
          </cell>
          <cell r="L581" t="str">
            <v>SI</v>
          </cell>
          <cell r="M581" t="str">
            <v>SI</v>
          </cell>
          <cell r="N581" t="str">
            <v>NO</v>
          </cell>
          <cell r="O581" t="str">
            <v>SI</v>
          </cell>
          <cell r="P581" t="str">
            <v>Indemnizaciones</v>
          </cell>
          <cell r="Q581" t="str">
            <v>Mensual</v>
          </cell>
          <cell r="R581" t="str">
            <v>Capacidad</v>
          </cell>
          <cell r="S581">
            <v>460826</v>
          </cell>
          <cell r="T581">
            <v>582629</v>
          </cell>
          <cell r="U581">
            <v>682859</v>
          </cell>
          <cell r="V581">
            <v>783089</v>
          </cell>
          <cell r="W581">
            <v>952399</v>
          </cell>
          <cell r="X581">
            <v>952399</v>
          </cell>
          <cell r="Y581">
            <v>592430</v>
          </cell>
          <cell r="Z581">
            <v>59.271999999999998</v>
          </cell>
          <cell r="AA581">
            <v>592430</v>
          </cell>
          <cell r="AB581">
            <v>26.771999999999998</v>
          </cell>
          <cell r="AC581">
            <v>42490.208333333299</v>
          </cell>
          <cell r="AD581">
            <v>42501.648003391201</v>
          </cell>
          <cell r="AE581" t="str">
            <v xml:space="preserve">A 30 de Abril no se han constituido encargos fiduciarios, se han otorgado indemnizaciones por hechos distintos al desplazamiento por un valor de $4.904 millones,e indemnizaciones por desplazamiento por un monto de $11.596 milllones, durante el 2016 no se </v>
          </cell>
          <cell r="AF581">
            <v>42490.208333333299</v>
          </cell>
          <cell r="AG581">
            <v>42501.648003240698</v>
          </cell>
          <cell r="AH581" t="str">
            <v>Mario Alfonso   Pardo Pardo</v>
          </cell>
          <cell r="AI581" t="str">
            <v>mario.pardo@unidadvictimas.gov.co</v>
          </cell>
          <cell r="AJ581">
            <v>10</v>
          </cell>
          <cell r="AK581">
            <v>42520.208333333299</v>
          </cell>
          <cell r="AL581">
            <v>-23</v>
          </cell>
        </row>
        <row r="582">
          <cell r="A582">
            <v>4756</v>
          </cell>
          <cell r="B582" t="str">
            <v>Todos por un Nuevo País</v>
          </cell>
          <cell r="C582" t="str">
            <v>Seguridad, justicia y democracia para la construcción de paz</v>
          </cell>
          <cell r="D582" t="str">
            <v>Avanzar hacia la garantía del goce efectivo de derechos de las víctimas del conflicto armado en Colombia.</v>
          </cell>
          <cell r="E582" t="str">
            <v>Inclusión Social y Reconciliación</v>
          </cell>
          <cell r="F582" t="str">
            <v>Unidad de Atención y Reparación Integral a las Vic</v>
          </cell>
          <cell r="G582" t="str">
            <v>Atención y Reparación Integral a Víctimas</v>
          </cell>
          <cell r="H582">
            <v>4756</v>
          </cell>
          <cell r="I582" t="str">
            <v>Sujetos colectivos víctimas que cuentan con al menos dos medidas de reparación administrativa implementadas.</v>
          </cell>
          <cell r="J582" t="str">
            <v>Producto</v>
          </cell>
          <cell r="K582" t="str">
            <v>Sectorial</v>
          </cell>
          <cell r="L582" t="str">
            <v>SI</v>
          </cell>
          <cell r="M582" t="str">
            <v>SI</v>
          </cell>
          <cell r="N582" t="str">
            <v>NO</v>
          </cell>
          <cell r="O582" t="str">
            <v>SI</v>
          </cell>
          <cell r="P582" t="str">
            <v>Sujetos de Reparación Colectiva</v>
          </cell>
          <cell r="Q582" t="str">
            <v>Mensual</v>
          </cell>
          <cell r="R582" t="str">
            <v>Capacidad</v>
          </cell>
          <cell r="S582">
            <v>76</v>
          </cell>
          <cell r="T582">
            <v>150</v>
          </cell>
          <cell r="U582">
            <v>170</v>
          </cell>
          <cell r="V582">
            <v>190</v>
          </cell>
          <cell r="W582">
            <v>210</v>
          </cell>
          <cell r="X582">
            <v>210</v>
          </cell>
          <cell r="Y582">
            <v>118</v>
          </cell>
          <cell r="Z582">
            <v>44.680999999999997</v>
          </cell>
          <cell r="AA582">
            <v>118</v>
          </cell>
          <cell r="AB582">
            <v>31.343</v>
          </cell>
          <cell r="AC582">
            <v>42490.208333333299</v>
          </cell>
          <cell r="AD582">
            <v>42499.742551736097</v>
          </cell>
          <cell r="AE582" t="str">
            <v xml:space="preserve">Durante abril se implementan medidas de reparación en 118 SRC, estas medidas se ejecutan principalmente en el marco del 9 de abril - Día de la memoria y la solidaridad con las victimas. </v>
          </cell>
          <cell r="AF582">
            <v>42490.208333333299</v>
          </cell>
          <cell r="AG582">
            <v>42499.742551585601</v>
          </cell>
          <cell r="AH582" t="str">
            <v>Mario Alfonso   Pardo Pardo</v>
          </cell>
          <cell r="AI582" t="str">
            <v>mario.pardo@unidadvictimas.gov.co</v>
          </cell>
          <cell r="AJ582">
            <v>10</v>
          </cell>
          <cell r="AK582">
            <v>42520.208333333299</v>
          </cell>
          <cell r="AL582">
            <v>-23</v>
          </cell>
        </row>
        <row r="583">
          <cell r="A583">
            <v>4757</v>
          </cell>
          <cell r="B583" t="str">
            <v>Todos por un Nuevo País</v>
          </cell>
          <cell r="C583" t="str">
            <v>Seguridad, justicia y democracia para la construcción de paz</v>
          </cell>
          <cell r="D583" t="str">
            <v>Avanzar hacia la garantía del goce efectivo de derechos de las víctimas del conflicto armado en Colombia.</v>
          </cell>
          <cell r="E583" t="str">
            <v>Inclusión Social y Reconciliación</v>
          </cell>
          <cell r="F583" t="str">
            <v>Unidad de Atención y Reparación Integral a las Vic</v>
          </cell>
          <cell r="G583" t="str">
            <v>Atención y Reparación Integral a Víctimas</v>
          </cell>
          <cell r="H583">
            <v>4757</v>
          </cell>
          <cell r="I583" t="str">
            <v>Víctimas que han avanzado en la reparación integral por vía administrativa durante el cuatrienio</v>
          </cell>
          <cell r="J583" t="str">
            <v>Resultado</v>
          </cell>
          <cell r="K583" t="str">
            <v>Sectorial</v>
          </cell>
          <cell r="L583" t="str">
            <v>SI</v>
          </cell>
          <cell r="M583" t="str">
            <v>SI</v>
          </cell>
          <cell r="N583" t="str">
            <v>NO</v>
          </cell>
          <cell r="O583" t="str">
            <v>SI</v>
          </cell>
          <cell r="P583" t="str">
            <v>Personas Víctimas</v>
          </cell>
          <cell r="Q583" t="str">
            <v>Semestral</v>
          </cell>
          <cell r="R583" t="str">
            <v>Capacidad</v>
          </cell>
          <cell r="S583">
            <v>195942</v>
          </cell>
          <cell r="T583">
            <v>240000</v>
          </cell>
          <cell r="U583">
            <v>480000</v>
          </cell>
          <cell r="V583">
            <v>700000</v>
          </cell>
          <cell r="W583">
            <v>920000</v>
          </cell>
          <cell r="X583">
            <v>920000</v>
          </cell>
          <cell r="Y583">
            <v>0</v>
          </cell>
          <cell r="Z583">
            <v>0</v>
          </cell>
          <cell r="AA583">
            <v>0</v>
          </cell>
          <cell r="AB583">
            <v>0</v>
          </cell>
          <cell r="AC583">
            <v>0</v>
          </cell>
          <cell r="AD583">
            <v>0</v>
          </cell>
          <cell r="AE583" t="str">
            <v>Al cierre de Diciembre de 2015 se avanzó en la reparación de 246.924 victimas con 2 medidas de reparación integral implementadas. Durante Abril de 2016 La Unidad continua en el proceso de focalización, con el fin de definir los alcances que permitan cumpl</v>
          </cell>
          <cell r="AF583">
            <v>42490.208333333299</v>
          </cell>
          <cell r="AG583">
            <v>42499.743374618098</v>
          </cell>
          <cell r="AH583" t="str">
            <v>Mario Alfonso   Pardo Pardo</v>
          </cell>
          <cell r="AI583" t="str">
            <v>mario.pardo@unidadvictimas.gov.co</v>
          </cell>
          <cell r="AJ583">
            <v>30</v>
          </cell>
          <cell r="AK583">
            <v>0</v>
          </cell>
          <cell r="AL583">
            <v>0</v>
          </cell>
        </row>
        <row r="584">
          <cell r="A584">
            <v>4758</v>
          </cell>
          <cell r="B584" t="str">
            <v>Todos por un Nuevo País</v>
          </cell>
          <cell r="C584" t="str">
            <v>Seguridad, justicia y democracia para la construcción de paz</v>
          </cell>
          <cell r="D584" t="str">
            <v>Avanzar hacia la garantía del goce efectivo de derechos de las víctimas del conflicto armado en Colombia.</v>
          </cell>
          <cell r="E584" t="str">
            <v>Inclusión Social y Reconciliación</v>
          </cell>
          <cell r="F584" t="str">
            <v>Unidad de Atención y Reparación Integral a las Vic</v>
          </cell>
          <cell r="G584" t="str">
            <v>Atención y Reparación Integral a Víctimas</v>
          </cell>
          <cell r="H584">
            <v>4758</v>
          </cell>
          <cell r="I584" t="str">
            <v>Planes de retornos y reubicaciones y reparación colectiva articulados entre las entidades nacionales y las entidades territoriales en temas estratégicos</v>
          </cell>
          <cell r="J584" t="str">
            <v>Producto</v>
          </cell>
          <cell r="K584" t="str">
            <v>Sectorial</v>
          </cell>
          <cell r="L584" t="str">
            <v>SI</v>
          </cell>
          <cell r="M584" t="str">
            <v>SI</v>
          </cell>
          <cell r="N584" t="str">
            <v>NO</v>
          </cell>
          <cell r="O584" t="str">
            <v>SI</v>
          </cell>
          <cell r="P584" t="str">
            <v>Planes</v>
          </cell>
          <cell r="Q584" t="str">
            <v>Anual</v>
          </cell>
          <cell r="R584" t="str">
            <v>Acumulado</v>
          </cell>
          <cell r="S584">
            <v>0</v>
          </cell>
          <cell r="T584">
            <v>0</v>
          </cell>
          <cell r="U584">
            <v>40</v>
          </cell>
          <cell r="V584">
            <v>50</v>
          </cell>
          <cell r="W584">
            <v>60</v>
          </cell>
          <cell r="X584">
            <v>150</v>
          </cell>
          <cell r="Y584">
            <v>0</v>
          </cell>
          <cell r="Z584">
            <v>0</v>
          </cell>
          <cell r="AA584">
            <v>0</v>
          </cell>
          <cell r="AB584">
            <v>0</v>
          </cell>
          <cell r="AC584">
            <v>0</v>
          </cell>
          <cell r="AD584">
            <v>0</v>
          </cell>
          <cell r="AE584" t="str">
            <v>Durante Abril se constituyó la mesa de restitución de capacidades productivas, el objetivo de la misma es construir la propuesta de intervención para la implementación de estas medidas de acuerdo a los diferentes momentos de la cadena productiva y las com</v>
          </cell>
          <cell r="AF584">
            <v>42490.208333333299</v>
          </cell>
          <cell r="AG584">
            <v>42499.739950347197</v>
          </cell>
          <cell r="AH584" t="str">
            <v>Mario Alfonso   Pardo Pardo</v>
          </cell>
          <cell r="AI584" t="str">
            <v>mario.pardo@unidadvictimas.gov.co</v>
          </cell>
          <cell r="AJ584">
            <v>120</v>
          </cell>
          <cell r="AK584">
            <v>0</v>
          </cell>
          <cell r="AL584">
            <v>0</v>
          </cell>
        </row>
        <row r="585">
          <cell r="A585">
            <v>4759</v>
          </cell>
          <cell r="B585" t="str">
            <v>Todos por un Nuevo País</v>
          </cell>
          <cell r="C585" t="str">
            <v>Seguridad, justicia y democracia para la construcción de paz</v>
          </cell>
          <cell r="D585" t="str">
            <v>Avanzar hacia la garantía del goce efectivo de derechos de las víctimas del conflicto armado en Colombia.</v>
          </cell>
          <cell r="E585" t="str">
            <v>Inclusión Social y Reconciliación</v>
          </cell>
          <cell r="F585" t="str">
            <v>Unidad de Atención y Reparación Integral a las Vic</v>
          </cell>
          <cell r="G585" t="str">
            <v>Atención y Reparación Integral a Víctimas</v>
          </cell>
          <cell r="H585">
            <v>4759</v>
          </cell>
          <cell r="I585" t="str">
            <v>Sujetos de reparación colectiva con acompañamiento y asistencia técnica nueva en la formulación de proyectos, estudios y diseños para la construcción de obras de infraestructura para la reparación colectiva.</v>
          </cell>
          <cell r="J585" t="str">
            <v>Producto</v>
          </cell>
          <cell r="K585" t="str">
            <v>Sectorial</v>
          </cell>
          <cell r="L585" t="str">
            <v>SI</v>
          </cell>
          <cell r="M585" t="str">
            <v>SI</v>
          </cell>
          <cell r="N585" t="str">
            <v>NO</v>
          </cell>
          <cell r="O585" t="str">
            <v>SI</v>
          </cell>
          <cell r="P585" t="str">
            <v>Sujetos de Reparación Colectiva</v>
          </cell>
          <cell r="Q585" t="str">
            <v>Mensual</v>
          </cell>
          <cell r="R585" t="str">
            <v>Acumulado</v>
          </cell>
          <cell r="S585">
            <v>5</v>
          </cell>
          <cell r="T585">
            <v>20</v>
          </cell>
          <cell r="U585">
            <v>20</v>
          </cell>
          <cell r="V585">
            <v>20</v>
          </cell>
          <cell r="W585">
            <v>20</v>
          </cell>
          <cell r="X585">
            <v>80</v>
          </cell>
          <cell r="Y585">
            <v>0</v>
          </cell>
          <cell r="Z585">
            <v>0</v>
          </cell>
          <cell r="AA585">
            <v>0</v>
          </cell>
          <cell r="AB585">
            <v>0</v>
          </cell>
          <cell r="AC585">
            <v>0</v>
          </cell>
          <cell r="AD585">
            <v>0</v>
          </cell>
          <cell r="AE585">
            <v>0</v>
          </cell>
          <cell r="AF585">
            <v>0</v>
          </cell>
          <cell r="AG585">
            <v>0</v>
          </cell>
          <cell r="AH585" t="str">
            <v>Marilyn Jímenez Chaves</v>
          </cell>
          <cell r="AI585" t="str">
            <v>marilyn.jimenez@dps.gov.co</v>
          </cell>
          <cell r="AJ585">
            <v>10</v>
          </cell>
          <cell r="AK585">
            <v>0</v>
          </cell>
          <cell r="AL585">
            <v>0</v>
          </cell>
        </row>
        <row r="586">
          <cell r="A586">
            <v>4748</v>
          </cell>
          <cell r="B586" t="str">
            <v>Todos por un Nuevo País</v>
          </cell>
          <cell r="C586" t="str">
            <v>Seguridad, justicia y democracia para la construcción de paz</v>
          </cell>
          <cell r="D586" t="str">
            <v>Avanzar hacia la garantía del goce efectivo de derechos de las víctimas del conflicto armado en Colombia.</v>
          </cell>
          <cell r="E586" t="str">
            <v>Inclusión Social y Reconciliación</v>
          </cell>
          <cell r="F586" t="str">
            <v>Unidad de Atención y Reparación Integral a las Vic</v>
          </cell>
          <cell r="G586" t="str">
            <v>Atención y Reparación Integral a Víctimas</v>
          </cell>
          <cell r="H586">
            <v>4748</v>
          </cell>
          <cell r="I586" t="str">
            <v>Comunidades en procesos de reparación colectiva con intervenciones implementadas para la reconstrucción del tejido social con enfoque psicosocial</v>
          </cell>
          <cell r="J586" t="str">
            <v>Producto</v>
          </cell>
          <cell r="K586" t="str">
            <v>Sectorial</v>
          </cell>
          <cell r="L586" t="str">
            <v>SI</v>
          </cell>
          <cell r="M586" t="str">
            <v>SI</v>
          </cell>
          <cell r="N586" t="str">
            <v>NO</v>
          </cell>
          <cell r="O586" t="str">
            <v>SI</v>
          </cell>
          <cell r="P586" t="str">
            <v>Comunidades</v>
          </cell>
          <cell r="Q586" t="str">
            <v>Mensual</v>
          </cell>
          <cell r="R586" t="str">
            <v>Capacidad</v>
          </cell>
          <cell r="S586">
            <v>135</v>
          </cell>
          <cell r="T586">
            <v>150</v>
          </cell>
          <cell r="U586">
            <v>200</v>
          </cell>
          <cell r="V586">
            <v>250</v>
          </cell>
          <cell r="W586">
            <v>300</v>
          </cell>
          <cell r="X586">
            <v>300</v>
          </cell>
          <cell r="Y586">
            <v>146</v>
          </cell>
          <cell r="Z586">
            <v>16.922999999999998</v>
          </cell>
          <cell r="AA586">
            <v>146</v>
          </cell>
          <cell r="AB586">
            <v>6.6669999999999998</v>
          </cell>
          <cell r="AC586">
            <v>42490.208333333299</v>
          </cell>
          <cell r="AD586">
            <v>42499.741177893498</v>
          </cell>
          <cell r="AE586" t="str">
            <v>Al cierre de abril, se continua el proceso de intervención a través de la medida de rehabilitación comunitaria en los 146 SRC, durante este periodo se efectúan procesos de formación comunitaria dirigidos a tejedores y tejedoras, de igual manera se ejecuta</v>
          </cell>
          <cell r="AF586">
            <v>42490.208333333299</v>
          </cell>
          <cell r="AG586">
            <v>42499.741177777803</v>
          </cell>
          <cell r="AH586" t="str">
            <v>Mario Alfonso   Pardo Pardo</v>
          </cell>
          <cell r="AI586" t="str">
            <v>mario.pardo@unidadvictimas.gov.co</v>
          </cell>
          <cell r="AJ586">
            <v>10</v>
          </cell>
          <cell r="AK586">
            <v>42520.208333333299</v>
          </cell>
          <cell r="AL586">
            <v>-23</v>
          </cell>
        </row>
        <row r="587">
          <cell r="A587">
            <v>4749</v>
          </cell>
          <cell r="B587" t="str">
            <v>Todos por un Nuevo País</v>
          </cell>
          <cell r="C587" t="str">
            <v>Seguridad, justicia y democracia para la construcción de paz</v>
          </cell>
          <cell r="D587" t="str">
            <v>Avanzar hacia la garantía del goce efectivo de derechos de las víctimas del conflicto armado en Colombia.</v>
          </cell>
          <cell r="E587" t="str">
            <v>Inclusión Social y Reconciliación</v>
          </cell>
          <cell r="F587" t="str">
            <v>Unidad de Atención y Reparación Integral a las Vic</v>
          </cell>
          <cell r="G587" t="str">
            <v>Atención y Reparación Integral a Víctimas</v>
          </cell>
          <cell r="H587">
            <v>4749</v>
          </cell>
          <cell r="I587" t="str">
            <v>Entidades territoriales cofinanciadas para la atención de comunidades étnicas, en cumplimiento de los autos diferenciales de la Sentencia T-25 de 2004</v>
          </cell>
          <cell r="J587" t="str">
            <v>Producto</v>
          </cell>
          <cell r="K587" t="str">
            <v>Sectorial</v>
          </cell>
          <cell r="L587" t="str">
            <v>SI</v>
          </cell>
          <cell r="M587" t="str">
            <v>SI</v>
          </cell>
          <cell r="N587" t="str">
            <v>NO</v>
          </cell>
          <cell r="O587" t="str">
            <v>SI</v>
          </cell>
          <cell r="P587" t="str">
            <v>Entidades Territoriales</v>
          </cell>
          <cell r="Q587" t="str">
            <v>Semestral</v>
          </cell>
          <cell r="R587" t="str">
            <v>Acumulado</v>
          </cell>
          <cell r="S587">
            <v>0</v>
          </cell>
          <cell r="T587">
            <v>2</v>
          </cell>
          <cell r="U587">
            <v>2</v>
          </cell>
          <cell r="V587">
            <v>3</v>
          </cell>
          <cell r="W587">
            <v>3</v>
          </cell>
          <cell r="X587">
            <v>10</v>
          </cell>
          <cell r="Y587">
            <v>0</v>
          </cell>
          <cell r="Z587">
            <v>0</v>
          </cell>
          <cell r="AA587">
            <v>0</v>
          </cell>
          <cell r="AB587">
            <v>0</v>
          </cell>
          <cell r="AC587">
            <v>0</v>
          </cell>
          <cell r="AD587">
            <v>0</v>
          </cell>
          <cell r="AE587" t="str">
            <v>Durante el mes de abril se evaluaron y aprobaron dos proyectos dirigidos a atender a comunidades étnicas, el primero en el distrito de Cartagena denominado: "Apoyo al proceso de rescate y reconstrucción de la identidad de los pueblos y comunidades indígen</v>
          </cell>
          <cell r="AF587">
            <v>42490.208333333299</v>
          </cell>
          <cell r="AG587">
            <v>42499.738885300903</v>
          </cell>
          <cell r="AH587" t="str">
            <v>Mario Alfonso   Pardo Pardo</v>
          </cell>
          <cell r="AI587" t="str">
            <v>mario.pardo@unidadvictimas.gov.co</v>
          </cell>
          <cell r="AJ587">
            <v>0</v>
          </cell>
          <cell r="AK587">
            <v>0</v>
          </cell>
          <cell r="AL587">
            <v>0</v>
          </cell>
        </row>
        <row r="588">
          <cell r="A588">
            <v>4750</v>
          </cell>
          <cell r="B588" t="str">
            <v>Todos por un Nuevo País</v>
          </cell>
          <cell r="C588" t="str">
            <v>Seguridad, justicia y democracia para la construcción de paz</v>
          </cell>
          <cell r="D588" t="str">
            <v>Avanzar hacia la garantía del goce efectivo de derechos de las víctimas del conflicto armado en Colombia.</v>
          </cell>
          <cell r="E588" t="str">
            <v>Inclusión Social y Reconciliación</v>
          </cell>
          <cell r="F588" t="str">
            <v>Unidad de Atención y Reparación Integral a las Vic</v>
          </cell>
          <cell r="G588" t="str">
            <v>Atención y Reparación Integral a Víctimas</v>
          </cell>
          <cell r="H588">
            <v>4750</v>
          </cell>
          <cell r="I588" t="str">
            <v>Personas víctimas que han superado la situación de vulnerabilidad causada por el desplazamiento forzado</v>
          </cell>
          <cell r="J588" t="str">
            <v>Producto</v>
          </cell>
          <cell r="K588" t="str">
            <v>Sectorial</v>
          </cell>
          <cell r="L588" t="str">
            <v>SI</v>
          </cell>
          <cell r="M588" t="str">
            <v>NO</v>
          </cell>
          <cell r="N588" t="str">
            <v>NO</v>
          </cell>
          <cell r="O588" t="str">
            <v>SI</v>
          </cell>
          <cell r="P588" t="str">
            <v>Personas Víctimas</v>
          </cell>
          <cell r="Q588" t="str">
            <v>Semestral</v>
          </cell>
          <cell r="R588" t="str">
            <v>Acumulado</v>
          </cell>
          <cell r="S588">
            <v>0</v>
          </cell>
          <cell r="T588">
            <v>30000</v>
          </cell>
          <cell r="U588">
            <v>156000</v>
          </cell>
          <cell r="V588">
            <v>156000</v>
          </cell>
          <cell r="W588">
            <v>158000</v>
          </cell>
          <cell r="X588">
            <v>500000</v>
          </cell>
          <cell r="Y588">
            <v>33496</v>
          </cell>
          <cell r="Z588">
            <v>21.47</v>
          </cell>
          <cell r="AA588">
            <v>66992</v>
          </cell>
          <cell r="AB588">
            <v>13.4</v>
          </cell>
          <cell r="AC588">
            <v>42735.208333333299</v>
          </cell>
          <cell r="AD588">
            <v>42468.633167627297</v>
          </cell>
          <cell r="AE588" t="str">
            <v>Durante lo corrido del 2016 y con corte al mes de abril, 86.911 víctimas han superado la situación de vulnerabilidad causada por el desplazamiento forzado de acuerdo a la medición de derechos.</v>
          </cell>
          <cell r="AF588">
            <v>42490.208333333299</v>
          </cell>
          <cell r="AG588">
            <v>42501.683353784698</v>
          </cell>
          <cell r="AH588" t="str">
            <v>Mario Alfonso   Pardo Pardo</v>
          </cell>
          <cell r="AI588" t="str">
            <v>mario.pardo@unidadvictimas.gov.co</v>
          </cell>
          <cell r="AJ588">
            <v>10</v>
          </cell>
          <cell r="AK588">
            <v>42916.208333333299</v>
          </cell>
          <cell r="AL588">
            <v>-418</v>
          </cell>
        </row>
        <row r="589">
          <cell r="A589">
            <v>4752</v>
          </cell>
          <cell r="B589" t="str">
            <v>Todos por un Nuevo País</v>
          </cell>
          <cell r="C589" t="str">
            <v>Seguridad, justicia y democracia para la construcción de paz</v>
          </cell>
          <cell r="D589" t="str">
            <v>Avanzar hacia la garantía del goce efectivo de derechos de las víctimas del conflicto armado en Colombia.</v>
          </cell>
          <cell r="E589" t="str">
            <v>Inclusión Social y Reconciliación</v>
          </cell>
          <cell r="F589" t="str">
            <v>Unidad de Atención y Reparación Integral a las Vic</v>
          </cell>
          <cell r="G589" t="str">
            <v>Atención y Reparación Integral a Víctimas</v>
          </cell>
          <cell r="H589">
            <v>4752</v>
          </cell>
          <cell r="I589" t="str">
            <v>Porcentaje de personas víctimas de desplazamiento forzado con carencias en subsistencia mínima que reciben atención humanitaria</v>
          </cell>
          <cell r="J589" t="str">
            <v>Producto</v>
          </cell>
          <cell r="K589" t="str">
            <v>Sectorial</v>
          </cell>
          <cell r="L589" t="str">
            <v>SI</v>
          </cell>
          <cell r="M589" t="str">
            <v>NO</v>
          </cell>
          <cell r="N589" t="str">
            <v>NO</v>
          </cell>
          <cell r="O589" t="str">
            <v>SI</v>
          </cell>
          <cell r="P589" t="str">
            <v>Porcentaje</v>
          </cell>
          <cell r="Q589" t="str">
            <v>Mensual</v>
          </cell>
          <cell r="R589" t="str">
            <v>Stock</v>
          </cell>
          <cell r="S589">
            <v>0</v>
          </cell>
          <cell r="T589">
            <v>100</v>
          </cell>
          <cell r="U589">
            <v>100</v>
          </cell>
          <cell r="V589">
            <v>100</v>
          </cell>
          <cell r="W589">
            <v>100</v>
          </cell>
          <cell r="X589">
            <v>100</v>
          </cell>
          <cell r="Y589">
            <v>83</v>
          </cell>
          <cell r="Z589">
            <v>83</v>
          </cell>
          <cell r="AA589">
            <v>83</v>
          </cell>
          <cell r="AB589">
            <v>83</v>
          </cell>
          <cell r="AC589">
            <v>42490.208333333299</v>
          </cell>
          <cell r="AD589">
            <v>42499.744687812497</v>
          </cell>
          <cell r="AE589" t="str">
            <v>Al cierre de Abril de 247.050 Hogares Viables para Giro de Atención Humanitaria (incluye:de Subsistencia Mínima 121.021 HOGARES DE REZAGO DE 2015 COLOCADO EN 2016 - 17.784 HOGARES DE RECOLOCACIONES - 1.085 HOGARES DE CARGADOS EN 2016 - 85.712 HOGARES DE H</v>
          </cell>
          <cell r="AF589">
            <v>42490.208333333299</v>
          </cell>
          <cell r="AG589">
            <v>42499.744687650498</v>
          </cell>
          <cell r="AH589" t="str">
            <v>Mario Alfonso   Pardo Pardo</v>
          </cell>
          <cell r="AI589" t="str">
            <v>mario.pardo@unidadvictimas.gov.co</v>
          </cell>
          <cell r="AJ589">
            <v>90</v>
          </cell>
          <cell r="AK589">
            <v>42520.208333333299</v>
          </cell>
          <cell r="AL589">
            <v>-103</v>
          </cell>
        </row>
        <row r="590">
          <cell r="A590">
            <v>4753</v>
          </cell>
          <cell r="B590" t="str">
            <v>Todos por un Nuevo País</v>
          </cell>
          <cell r="C590" t="str">
            <v>Seguridad, justicia y democracia para la construcción de paz</v>
          </cell>
          <cell r="D590" t="str">
            <v>Avanzar hacia la garantía del goce efectivo de derechos de las víctimas del conflicto armado en Colombia.</v>
          </cell>
          <cell r="E590" t="str">
            <v>Inclusión Social y Reconciliación</v>
          </cell>
          <cell r="F590" t="str">
            <v>Unidad de Atención y Reparación Integral a las Vic</v>
          </cell>
          <cell r="G590" t="str">
            <v>Atención y Reparación Integral a Víctimas</v>
          </cell>
          <cell r="H590">
            <v>4753</v>
          </cell>
          <cell r="I590" t="str">
            <v>Proyectos de las entidades territoriales, para la atención, asistencia y reparación integral a las víctimas, cofinanciados por el Gobierno Nacional durante el cuatrienio</v>
          </cell>
          <cell r="J590" t="str">
            <v>Producto</v>
          </cell>
          <cell r="K590" t="str">
            <v>Sectorial</v>
          </cell>
          <cell r="L590" t="str">
            <v>SI</v>
          </cell>
          <cell r="M590" t="str">
            <v>SI</v>
          </cell>
          <cell r="N590" t="str">
            <v>NO</v>
          </cell>
          <cell r="O590" t="str">
            <v>SI</v>
          </cell>
          <cell r="P590" t="str">
            <v>Proyectos</v>
          </cell>
          <cell r="Q590" t="str">
            <v>Semestral</v>
          </cell>
          <cell r="R590" t="str">
            <v>Acumulado</v>
          </cell>
          <cell r="S590">
            <v>19</v>
          </cell>
          <cell r="T590">
            <v>10</v>
          </cell>
          <cell r="U590">
            <v>15</v>
          </cell>
          <cell r="V590">
            <v>19</v>
          </cell>
          <cell r="W590">
            <v>22</v>
          </cell>
          <cell r="X590">
            <v>66</v>
          </cell>
          <cell r="Y590">
            <v>0</v>
          </cell>
          <cell r="Z590">
            <v>0</v>
          </cell>
          <cell r="AA590">
            <v>0</v>
          </cell>
          <cell r="AB590">
            <v>0</v>
          </cell>
          <cell r="AC590">
            <v>0</v>
          </cell>
          <cell r="AD590">
            <v>0</v>
          </cell>
          <cell r="AE590" t="str">
            <v>En el primer ciclo del Banco de Gestión de Proyectos de 2016, que se llevó a cabo durante los primeros días del mes de marzo, se recibieron 87 proyectos de 225 municipios de 23 departamentos por un valor total de $124.739.259.328, los cuales solicitan a l</v>
          </cell>
          <cell r="AF590">
            <v>42490.208333333299</v>
          </cell>
          <cell r="AG590">
            <v>42499.739531678199</v>
          </cell>
          <cell r="AH590" t="str">
            <v>Mario Alfonso   Pardo Pardo</v>
          </cell>
          <cell r="AI590" t="str">
            <v>mario.pardo@unidadvictimas.gov.co</v>
          </cell>
          <cell r="AJ590">
            <v>0</v>
          </cell>
          <cell r="AK590">
            <v>0</v>
          </cell>
          <cell r="AL590">
            <v>0</v>
          </cell>
        </row>
        <row r="591">
          <cell r="A591">
            <v>4760</v>
          </cell>
          <cell r="B591" t="str">
            <v>Todos por un Nuevo País</v>
          </cell>
          <cell r="C591" t="str">
            <v>Seguridad, justicia y democracia para la construcción de paz</v>
          </cell>
          <cell r="D591" t="str">
            <v>Avanzar hacia la garantía del goce efectivo de derechos de las víctimas del conflicto armado en Colombia.</v>
          </cell>
          <cell r="E591" t="str">
            <v>Inclusión Social y Reconciliación</v>
          </cell>
          <cell r="F591" t="str">
            <v>Unidad de Atención y Reparación Integral a las Vic</v>
          </cell>
          <cell r="G591" t="str">
            <v>Atención y Reparación Integral a Víctimas</v>
          </cell>
          <cell r="H591">
            <v>4760</v>
          </cell>
          <cell r="I591" t="str">
            <v>Hogares víctimas de desplazamiento forzado en proceso de retorno o reubicación, urbana o rural, con condiciones de seguridad, que han recibido acompañamiento de las entidades del SNARIV nacionales o territoriales</v>
          </cell>
          <cell r="J591" t="str">
            <v>Producto</v>
          </cell>
          <cell r="K591" t="str">
            <v>Sectorial</v>
          </cell>
          <cell r="L591" t="str">
            <v>SI</v>
          </cell>
          <cell r="M591" t="str">
            <v>SI</v>
          </cell>
          <cell r="N591" t="str">
            <v>NO</v>
          </cell>
          <cell r="O591" t="str">
            <v>SI</v>
          </cell>
          <cell r="P591" t="str">
            <v>Hogares</v>
          </cell>
          <cell r="Q591" t="str">
            <v>Mensual</v>
          </cell>
          <cell r="R591" t="str">
            <v>Acumulado</v>
          </cell>
          <cell r="S591">
            <v>24000</v>
          </cell>
          <cell r="T591">
            <v>30000</v>
          </cell>
          <cell r="U591">
            <v>50000</v>
          </cell>
          <cell r="V591">
            <v>70000</v>
          </cell>
          <cell r="W591">
            <v>80000</v>
          </cell>
          <cell r="X591">
            <v>230000</v>
          </cell>
          <cell r="Y591">
            <v>13555</v>
          </cell>
          <cell r="Z591">
            <v>27.11</v>
          </cell>
          <cell r="AA591">
            <v>42199</v>
          </cell>
          <cell r="AB591">
            <v>18.347000000000001</v>
          </cell>
          <cell r="AC591">
            <v>42490.208333333299</v>
          </cell>
          <cell r="AD591">
            <v>42501.609332638902</v>
          </cell>
          <cell r="AE591" t="str">
            <v>En Abril de 2016 se acompañaron 13,555 Hogares víctimas de desplazamiento forzado en proceso de retorno o reubicación. Esta ruta permitira avances significativos en los procesos de retorno y reubicación de acuerdo a la implementación de la ruta MAARIV (Mo</v>
          </cell>
          <cell r="AF591">
            <v>42490.208333333299</v>
          </cell>
          <cell r="AG591">
            <v>42501.609332523098</v>
          </cell>
          <cell r="AH591" t="str">
            <v>Mario Alfonso   Pardo Pardo</v>
          </cell>
          <cell r="AI591" t="str">
            <v>mario.pardo@unidadvictimas.gov.co</v>
          </cell>
          <cell r="AJ591">
            <v>10</v>
          </cell>
          <cell r="AK591">
            <v>42520.208333333299</v>
          </cell>
          <cell r="AL591">
            <v>-23</v>
          </cell>
        </row>
        <row r="592">
          <cell r="A592">
            <v>4614</v>
          </cell>
          <cell r="B592" t="str">
            <v>Todos por un Nuevo País</v>
          </cell>
          <cell r="C592" t="str">
            <v>Seguridad, justicia y democracia para la construcción de paz</v>
          </cell>
          <cell r="D592" t="str">
            <v>Avanzar hacia la garantía del goce efectivo de derechos de las víctimas del conflicto armado en Colombia.</v>
          </cell>
          <cell r="E592" t="str">
            <v>Interior</v>
          </cell>
          <cell r="F592" t="str">
            <v>MinInterior</v>
          </cell>
          <cell r="G592" t="str">
            <v>Desarrollo Organizacional e institucional para la atención de población vulnerable y/o excluida</v>
          </cell>
          <cell r="H592">
            <v>4614</v>
          </cell>
          <cell r="I592" t="str">
            <v>Entidades territoriales con niveles de coordinación avanzados para la prevención, atención, asistencia y reparación integral a las víctimas</v>
          </cell>
          <cell r="J592" t="str">
            <v>Gestión</v>
          </cell>
          <cell r="K592" t="str">
            <v>Sectorial</v>
          </cell>
          <cell r="L592" t="str">
            <v>SI</v>
          </cell>
          <cell r="M592" t="str">
            <v>SI</v>
          </cell>
          <cell r="N592" t="str">
            <v>NO</v>
          </cell>
          <cell r="O592" t="str">
            <v>SI</v>
          </cell>
          <cell r="P592" t="str">
            <v>Entidades territoriales</v>
          </cell>
          <cell r="Q592" t="str">
            <v>Mensual</v>
          </cell>
          <cell r="R592" t="str">
            <v>Acumulado</v>
          </cell>
          <cell r="S592">
            <v>0</v>
          </cell>
          <cell r="T592">
            <v>30</v>
          </cell>
          <cell r="U592">
            <v>80</v>
          </cell>
          <cell r="V592">
            <v>90</v>
          </cell>
          <cell r="W592">
            <v>100</v>
          </cell>
          <cell r="X592">
            <v>300</v>
          </cell>
          <cell r="Y592">
            <v>10</v>
          </cell>
          <cell r="Z592">
            <v>12.5</v>
          </cell>
          <cell r="AA592">
            <v>40</v>
          </cell>
          <cell r="AB592">
            <v>13.33</v>
          </cell>
          <cell r="AC592">
            <v>42460.208333333299</v>
          </cell>
          <cell r="AD592">
            <v>42468.6821815972</v>
          </cell>
          <cell r="AE592" t="str">
            <v>Para el mes de marzo, se avanzó en la construcción de lineamientos a las entidades territoriales en la formulación del Plan de Acción Territorial de Víctimas, que es el instrumento de planeación a cuatro años que contempla todas las medidas de prevención,</v>
          </cell>
          <cell r="AF592">
            <v>42460.208333333299</v>
          </cell>
          <cell r="AG592">
            <v>42468.682181446798</v>
          </cell>
          <cell r="AH592" t="str">
            <v>Jhovana Rojas</v>
          </cell>
          <cell r="AI592" t="str">
            <v>jhovana.rojas@mininterior.gov.co</v>
          </cell>
          <cell r="AJ592">
            <v>90</v>
          </cell>
          <cell r="AK592">
            <v>42490.208333333299</v>
          </cell>
          <cell r="AL592">
            <v>-73</v>
          </cell>
        </row>
        <row r="593">
          <cell r="A593">
            <v>4615</v>
          </cell>
          <cell r="B593" t="str">
            <v>Todos por un Nuevo País</v>
          </cell>
          <cell r="C593" t="str">
            <v>Seguridad, justicia y democracia para la construcción de paz</v>
          </cell>
          <cell r="D593" t="str">
            <v>Avanzar hacia la garantía del goce efectivo de derechos de las víctimas del conflicto armado en Colombia.</v>
          </cell>
          <cell r="E593" t="str">
            <v>Interior</v>
          </cell>
          <cell r="F593" t="str">
            <v>MinInterior</v>
          </cell>
          <cell r="G593" t="str">
            <v>Mejoramiento de la capacidad institucional para la Atención y Reparación Integral de las Víctimas</v>
          </cell>
          <cell r="H593">
            <v>4615</v>
          </cell>
          <cell r="I593" t="str">
            <v>Alianzas estratégicas con entidades territoriales para la superación de la situación de vulnerabilidad de las víctimas de desplazamiento forzado por la violencia y la reparación integral de las víctimas del conflicto armado</v>
          </cell>
          <cell r="J593" t="str">
            <v>Producto</v>
          </cell>
          <cell r="K593" t="str">
            <v>Sectorial</v>
          </cell>
          <cell r="L593" t="str">
            <v>SI</v>
          </cell>
          <cell r="M593" t="str">
            <v>SI</v>
          </cell>
          <cell r="N593" t="str">
            <v>NO</v>
          </cell>
          <cell r="O593" t="str">
            <v>SI</v>
          </cell>
          <cell r="P593" t="str">
            <v>Acuerdos</v>
          </cell>
          <cell r="Q593" t="str">
            <v>Mensual</v>
          </cell>
          <cell r="R593" t="str">
            <v>Acumulado</v>
          </cell>
          <cell r="S593">
            <v>0</v>
          </cell>
          <cell r="T593">
            <v>3</v>
          </cell>
          <cell r="U593">
            <v>3</v>
          </cell>
          <cell r="V593">
            <v>3</v>
          </cell>
          <cell r="W593">
            <v>3</v>
          </cell>
          <cell r="X593">
            <v>12</v>
          </cell>
          <cell r="Y593">
            <v>0</v>
          </cell>
          <cell r="Z593">
            <v>0</v>
          </cell>
          <cell r="AA593">
            <v>0</v>
          </cell>
          <cell r="AB593">
            <v>0</v>
          </cell>
          <cell r="AC593">
            <v>42429.208333333299</v>
          </cell>
          <cell r="AD593">
            <v>42468.678649386602</v>
          </cell>
          <cell r="AE593" t="str">
            <v>Para el mes de abril, se avanzó en el ajuste del documento metodológico sobre conformación de alianzas estratégicas en la política pública de víctimas. Igualmente se avanzó, en el estudio de posibles casos de intervención como son: (I) Bogotá - RAPE regió</v>
          </cell>
          <cell r="AF593">
            <v>42490.208333333299</v>
          </cell>
          <cell r="AG593">
            <v>42501.787543368097</v>
          </cell>
          <cell r="AH593" t="str">
            <v>Jhovana Rojas</v>
          </cell>
          <cell r="AI593" t="str">
            <v>jhovana.rojas@mininterior.gov.co</v>
          </cell>
          <cell r="AJ593">
            <v>0</v>
          </cell>
          <cell r="AK593">
            <v>42458.208333333299</v>
          </cell>
          <cell r="AL593">
            <v>48</v>
          </cell>
        </row>
        <row r="594">
          <cell r="A594">
            <v>4616</v>
          </cell>
          <cell r="B594" t="str">
            <v>Todos por un Nuevo País</v>
          </cell>
          <cell r="C594" t="str">
            <v>Seguridad, justicia y democracia para la construcción de paz</v>
          </cell>
          <cell r="D594" t="str">
            <v>Avanzar hacia la garantía del goce efectivo de derechos de las víctimas del conflicto armado en Colombia.</v>
          </cell>
          <cell r="E594" t="str">
            <v>Interior</v>
          </cell>
          <cell r="F594" t="str">
            <v>MinInterior</v>
          </cell>
          <cell r="G594" t="str">
            <v>Mejoramiento de la capacidad institucional para la Atención y Reparación Integral de las Víctimas</v>
          </cell>
          <cell r="H594">
            <v>4616</v>
          </cell>
          <cell r="I594" t="str">
            <v>Planes departamentales de atención y reparación integral a las víctimas aprobados que incorporan la oferta nacional</v>
          </cell>
          <cell r="J594" t="str">
            <v>Producto</v>
          </cell>
          <cell r="K594" t="str">
            <v>Sectorial</v>
          </cell>
          <cell r="L594" t="str">
            <v>SI</v>
          </cell>
          <cell r="M594" t="str">
            <v>SI</v>
          </cell>
          <cell r="N594" t="str">
            <v>NO</v>
          </cell>
          <cell r="O594" t="str">
            <v>SI</v>
          </cell>
          <cell r="P594" t="str">
            <v>Planes Departamentales de Acción Territorial</v>
          </cell>
          <cell r="Q594" t="str">
            <v>Mensual</v>
          </cell>
          <cell r="R594" t="str">
            <v>Acumulado</v>
          </cell>
          <cell r="S594">
            <v>0</v>
          </cell>
          <cell r="T594">
            <v>0</v>
          </cell>
          <cell r="U594">
            <v>6</v>
          </cell>
          <cell r="V594">
            <v>5</v>
          </cell>
          <cell r="W594">
            <v>5</v>
          </cell>
          <cell r="X594">
            <v>16</v>
          </cell>
          <cell r="Y594">
            <v>0</v>
          </cell>
          <cell r="Z594">
            <v>0</v>
          </cell>
          <cell r="AA594">
            <v>0</v>
          </cell>
          <cell r="AB594">
            <v>0</v>
          </cell>
          <cell r="AC594">
            <v>42429.208333333299</v>
          </cell>
          <cell r="AD594">
            <v>42468.6782185185</v>
          </cell>
          <cell r="AE594" t="str">
            <v>Para el mes de marzo, se avanzó en el diseño de guías y lineamientos para las gobernaciones sobre la construcción de los Planes de Acción Territorial de Víctimas que incorporen la oferta sobre las medidas de prevención, atención, asistencia y reparación a</v>
          </cell>
          <cell r="AF594">
            <v>42460.208333333299</v>
          </cell>
          <cell r="AG594">
            <v>42468.678218402798</v>
          </cell>
          <cell r="AH594" t="str">
            <v>Jhovana Rojas</v>
          </cell>
          <cell r="AI594" t="str">
            <v>jhovana.rojas@mininterior.gov.co</v>
          </cell>
          <cell r="AJ594">
            <v>30</v>
          </cell>
          <cell r="AK594">
            <v>42458.208333333299</v>
          </cell>
          <cell r="AL594">
            <v>18</v>
          </cell>
        </row>
        <row r="595">
          <cell r="A595">
            <v>5416</v>
          </cell>
          <cell r="B595" t="str">
            <v>Todos por un Nuevo País</v>
          </cell>
          <cell r="C595" t="str">
            <v>Seguridad, justicia y democracia para la construcción de paz</v>
          </cell>
          <cell r="D595" t="str">
            <v>Fortalecer y articular los mecanismos de transición hacia la paz</v>
          </cell>
          <cell r="E595" t="str">
            <v>Inclusión Social y Reconciliación</v>
          </cell>
          <cell r="F595" t="str">
            <v>Centro de Memoria Histórica</v>
          </cell>
          <cell r="G595" t="str">
            <v>Grupos Étnicos - Inclusión Social</v>
          </cell>
          <cell r="H595">
            <v>5416</v>
          </cell>
          <cell r="I595" t="str">
            <v>Observatorios de pensamiento apoyados en su diseño y articulación efectiva al Museo Nacional de Memoria</v>
          </cell>
          <cell r="J595" t="str">
            <v>Gestión</v>
          </cell>
          <cell r="K595" t="str">
            <v>Mixto</v>
          </cell>
          <cell r="L595" t="str">
            <v>SI</v>
          </cell>
          <cell r="M595" t="str">
            <v>SI</v>
          </cell>
          <cell r="N595" t="str">
            <v>NO</v>
          </cell>
          <cell r="O595" t="str">
            <v>SI</v>
          </cell>
          <cell r="P595" t="str">
            <v>Porcentaje</v>
          </cell>
          <cell r="Q595" t="str">
            <v>Anual</v>
          </cell>
          <cell r="R595" t="str">
            <v>Flujo</v>
          </cell>
          <cell r="S595">
            <v>0</v>
          </cell>
          <cell r="T595">
            <v>0</v>
          </cell>
          <cell r="U595">
            <v>100</v>
          </cell>
          <cell r="V595">
            <v>100</v>
          </cell>
          <cell r="W595">
            <v>100</v>
          </cell>
          <cell r="X595">
            <v>100</v>
          </cell>
          <cell r="Y595">
            <v>0</v>
          </cell>
          <cell r="Z595">
            <v>0</v>
          </cell>
          <cell r="AA595">
            <v>0</v>
          </cell>
          <cell r="AB595">
            <v>0</v>
          </cell>
          <cell r="AC595">
            <v>0</v>
          </cell>
          <cell r="AD595">
            <v>0</v>
          </cell>
          <cell r="AE595">
            <v>0</v>
          </cell>
          <cell r="AF595">
            <v>0</v>
          </cell>
          <cell r="AG595">
            <v>0</v>
          </cell>
          <cell r="AH595" t="str">
            <v>Patrick Morales</v>
          </cell>
          <cell r="AI595" t="str">
            <v>patrick.morales@centrodememoriahistorica.gov.co</v>
          </cell>
          <cell r="AJ595">
            <v>0</v>
          </cell>
          <cell r="AK595">
            <v>0</v>
          </cell>
          <cell r="AL595">
            <v>0</v>
          </cell>
        </row>
        <row r="596">
          <cell r="A596">
            <v>5419</v>
          </cell>
          <cell r="B596" t="str">
            <v>Todos por un Nuevo País</v>
          </cell>
          <cell r="C596" t="str">
            <v>Seguridad, justicia y democracia para la construcción de paz</v>
          </cell>
          <cell r="D596" t="str">
            <v>Fortalecer y articular los mecanismos de transición hacia la paz</v>
          </cell>
          <cell r="E596" t="str">
            <v>Inclusión Social y Reconciliación</v>
          </cell>
          <cell r="F596" t="str">
            <v>Centro de Memoria Histórica</v>
          </cell>
          <cell r="G596" t="str">
            <v>Grupos Étnicos - Inclusión Social</v>
          </cell>
          <cell r="H596">
            <v>5419</v>
          </cell>
          <cell r="I596" t="str">
            <v>Programas de reconstrucción fortalecimiento y revitalización de memoria histórica de los Pueblos Indígenas de Colombia</v>
          </cell>
          <cell r="J596" t="str">
            <v>Producto</v>
          </cell>
          <cell r="K596" t="str">
            <v>Mixto</v>
          </cell>
          <cell r="L596" t="str">
            <v>SI</v>
          </cell>
          <cell r="M596" t="str">
            <v>SI</v>
          </cell>
          <cell r="N596" t="str">
            <v>NO</v>
          </cell>
          <cell r="O596" t="str">
            <v>SI</v>
          </cell>
          <cell r="P596" t="str">
            <v>Porcentaje</v>
          </cell>
          <cell r="Q596" t="str">
            <v>Anual</v>
          </cell>
          <cell r="R596" t="str">
            <v>Flujo</v>
          </cell>
          <cell r="S596">
            <v>0</v>
          </cell>
          <cell r="T596">
            <v>0</v>
          </cell>
          <cell r="U596">
            <v>100</v>
          </cell>
          <cell r="V596">
            <v>100</v>
          </cell>
          <cell r="W596">
            <v>100</v>
          </cell>
          <cell r="X596">
            <v>100</v>
          </cell>
          <cell r="Y596">
            <v>0</v>
          </cell>
          <cell r="Z596">
            <v>0</v>
          </cell>
          <cell r="AA596">
            <v>0</v>
          </cell>
          <cell r="AB596">
            <v>0</v>
          </cell>
          <cell r="AC596">
            <v>0</v>
          </cell>
          <cell r="AD596">
            <v>0</v>
          </cell>
          <cell r="AE596">
            <v>0</v>
          </cell>
          <cell r="AF596">
            <v>0</v>
          </cell>
          <cell r="AG596">
            <v>0</v>
          </cell>
          <cell r="AH596" t="str">
            <v>Patrick Morales</v>
          </cell>
          <cell r="AI596" t="str">
            <v>patrick.morales@centrodememoriahistorica.gov.co</v>
          </cell>
          <cell r="AJ596">
            <v>0</v>
          </cell>
          <cell r="AK596">
            <v>0</v>
          </cell>
          <cell r="AL596">
            <v>0</v>
          </cell>
        </row>
        <row r="597">
          <cell r="A597">
            <v>5420</v>
          </cell>
          <cell r="B597" t="str">
            <v>Todos por un Nuevo País</v>
          </cell>
          <cell r="C597" t="str">
            <v>Seguridad, justicia y democracia para la construcción de paz</v>
          </cell>
          <cell r="D597" t="str">
            <v>Fortalecer y articular los mecanismos de transición hacia la paz</v>
          </cell>
          <cell r="E597" t="str">
            <v>Inclusión Social y Reconciliación</v>
          </cell>
          <cell r="F597" t="str">
            <v>Centro de Memoria Histórica</v>
          </cell>
          <cell r="G597" t="str">
            <v>Grupos Étnicos - Inclusión Social</v>
          </cell>
          <cell r="H597">
            <v>5420</v>
          </cell>
          <cell r="I597" t="str">
            <v>Escenarios apoyados técnica y financieramente que garanticen la participación de los Pueblos Indígenas en el Museo Nacional de Memoria y en el Archivo de DDHH</v>
          </cell>
          <cell r="J597" t="str">
            <v>Producto</v>
          </cell>
          <cell r="K597" t="str">
            <v>Mixto</v>
          </cell>
          <cell r="L597" t="str">
            <v>SI</v>
          </cell>
          <cell r="M597" t="str">
            <v>SI</v>
          </cell>
          <cell r="N597" t="str">
            <v>NO</v>
          </cell>
          <cell r="O597" t="str">
            <v>SI</v>
          </cell>
          <cell r="P597" t="str">
            <v>Porcentaje</v>
          </cell>
          <cell r="Q597" t="str">
            <v>Anual</v>
          </cell>
          <cell r="R597" t="str">
            <v>Flujo</v>
          </cell>
          <cell r="S597">
            <v>0</v>
          </cell>
          <cell r="T597">
            <v>0</v>
          </cell>
          <cell r="U597">
            <v>100</v>
          </cell>
          <cell r="V597">
            <v>100</v>
          </cell>
          <cell r="W597">
            <v>100</v>
          </cell>
          <cell r="X597">
            <v>100</v>
          </cell>
          <cell r="Y597">
            <v>0</v>
          </cell>
          <cell r="Z597">
            <v>0</v>
          </cell>
          <cell r="AA597">
            <v>0</v>
          </cell>
          <cell r="AB597">
            <v>0</v>
          </cell>
          <cell r="AC597">
            <v>0</v>
          </cell>
          <cell r="AD597">
            <v>0</v>
          </cell>
          <cell r="AE597">
            <v>0</v>
          </cell>
          <cell r="AF597">
            <v>0</v>
          </cell>
          <cell r="AG597">
            <v>0</v>
          </cell>
          <cell r="AH597" t="str">
            <v>Patrick Morales</v>
          </cell>
          <cell r="AI597" t="str">
            <v>patrick.morales@centrodememoriahistorica.gov.co</v>
          </cell>
          <cell r="AJ597">
            <v>0</v>
          </cell>
          <cell r="AK597">
            <v>0</v>
          </cell>
          <cell r="AL597">
            <v>0</v>
          </cell>
        </row>
        <row r="598">
          <cell r="A598">
            <v>5325</v>
          </cell>
          <cell r="B598" t="str">
            <v>Todos por un Nuevo País</v>
          </cell>
          <cell r="C598" t="str">
            <v>Seguridad, justicia y democracia para la construcción de paz</v>
          </cell>
          <cell r="D598" t="str">
            <v>Fortalecer y articular los mecanismos de transición hacia la paz</v>
          </cell>
          <cell r="E598" t="str">
            <v>Inclusión Social y Reconciliación</v>
          </cell>
          <cell r="F598" t="str">
            <v>ICBF</v>
          </cell>
          <cell r="G598" t="str">
            <v>Grupos Étnicos - Inclusión Social</v>
          </cell>
          <cell r="H598">
            <v>5325</v>
          </cell>
          <cell r="I598" t="str">
            <v>Número de comunidades indígenas participando en el diseño e implementación del programa para la recuperación de la armonía a traves  del retorno digno y con garantía de derechos a niños, niñas y  adolescentes desvinculados de actores armados.</v>
          </cell>
          <cell r="J598" t="str">
            <v>Producto</v>
          </cell>
          <cell r="K598" t="str">
            <v>Sectorial</v>
          </cell>
          <cell r="L598" t="str">
            <v>NO</v>
          </cell>
          <cell r="M598" t="str">
            <v>NO</v>
          </cell>
          <cell r="N598" t="str">
            <v>SI</v>
          </cell>
          <cell r="O598" t="str">
            <v>SI</v>
          </cell>
          <cell r="P598" t="str">
            <v>Comunidades</v>
          </cell>
          <cell r="Q598" t="str">
            <v>Semestral</v>
          </cell>
          <cell r="R598" t="str">
            <v>Capacidad</v>
          </cell>
          <cell r="S598">
            <v>0</v>
          </cell>
          <cell r="T598">
            <v>1</v>
          </cell>
          <cell r="U598">
            <v>4</v>
          </cell>
          <cell r="V598">
            <v>10</v>
          </cell>
          <cell r="W598">
            <v>20</v>
          </cell>
          <cell r="X598">
            <v>20</v>
          </cell>
          <cell r="Y598">
            <v>0</v>
          </cell>
          <cell r="Z598">
            <v>0</v>
          </cell>
          <cell r="AA598">
            <v>0</v>
          </cell>
          <cell r="AB598">
            <v>0</v>
          </cell>
          <cell r="AC598">
            <v>0</v>
          </cell>
          <cell r="AD598">
            <v>0</v>
          </cell>
          <cell r="AE598">
            <v>0</v>
          </cell>
          <cell r="AF598">
            <v>0</v>
          </cell>
          <cell r="AG598">
            <v>0</v>
          </cell>
          <cell r="AH598" t="str">
            <v>Ana María Fergusson</v>
          </cell>
          <cell r="AI598" t="str">
            <v>Ana.Fergusson@icbf.gov.co</v>
          </cell>
          <cell r="AJ598">
            <v>45</v>
          </cell>
          <cell r="AK598">
            <v>0</v>
          </cell>
          <cell r="AL598">
            <v>0</v>
          </cell>
        </row>
        <row r="599">
          <cell r="A599">
            <v>5330</v>
          </cell>
          <cell r="B599" t="str">
            <v>Todos por un Nuevo País</v>
          </cell>
          <cell r="C599" t="str">
            <v>Seguridad, justicia y democracia para la construcción de paz</v>
          </cell>
          <cell r="D599" t="str">
            <v>Fortalecer y articular los mecanismos de transición hacia la paz</v>
          </cell>
          <cell r="E599" t="str">
            <v>Inclusión Social y Reconciliación</v>
          </cell>
          <cell r="F599" t="str">
            <v>Prosperidad Social</v>
          </cell>
          <cell r="G599" t="str">
            <v>Grupos Étnicos - Inclusión Social</v>
          </cell>
          <cell r="H599">
            <v>5330</v>
          </cell>
          <cell r="I599" t="str">
            <v>Familias Indígenas beneficiadas con proyectos comunitarios de seguridad alimentaria, productivos y de gestión territorial.</v>
          </cell>
          <cell r="J599" t="str">
            <v>Producto</v>
          </cell>
          <cell r="K599" t="str">
            <v>Sectorial</v>
          </cell>
          <cell r="L599" t="str">
            <v>NO</v>
          </cell>
          <cell r="M599" t="str">
            <v>NO</v>
          </cell>
          <cell r="N599" t="str">
            <v>SI</v>
          </cell>
          <cell r="O599" t="str">
            <v>SI</v>
          </cell>
          <cell r="P599" t="str">
            <v>familias indígenas</v>
          </cell>
          <cell r="Q599" t="str">
            <v>Anual</v>
          </cell>
          <cell r="R599" t="str">
            <v>Acumulado</v>
          </cell>
          <cell r="S599">
            <v>10000</v>
          </cell>
          <cell r="T599">
            <v>11545</v>
          </cell>
          <cell r="U599">
            <v>0</v>
          </cell>
          <cell r="V599">
            <v>5000</v>
          </cell>
          <cell r="W599">
            <v>0</v>
          </cell>
          <cell r="X599">
            <v>16545</v>
          </cell>
          <cell r="Y599">
            <v>0</v>
          </cell>
          <cell r="Z599">
            <v>0</v>
          </cell>
          <cell r="AA599">
            <v>0</v>
          </cell>
          <cell r="AB599">
            <v>0</v>
          </cell>
          <cell r="AC599">
            <v>0</v>
          </cell>
          <cell r="AD599">
            <v>0</v>
          </cell>
          <cell r="AE599" t="str">
            <v>Hogares con planes de seguridad alimentaria con entregas realizadas de herramientas, semillas, insumos y animales, en proceso de implementación</v>
          </cell>
          <cell r="AF599">
            <v>42490.208333333299</v>
          </cell>
          <cell r="AG599">
            <v>42501.648934108802</v>
          </cell>
          <cell r="AH599" t="str">
            <v>Sergio Barraza</v>
          </cell>
          <cell r="AI599" t="str">
            <v>sergio.Barraza@prosperidadsocial.gov.co</v>
          </cell>
          <cell r="AJ599">
            <v>30</v>
          </cell>
          <cell r="AK599">
            <v>0</v>
          </cell>
          <cell r="AL599">
            <v>0</v>
          </cell>
        </row>
        <row r="600">
          <cell r="A600">
            <v>4773</v>
          </cell>
          <cell r="B600" t="str">
            <v>Todos por un Nuevo País</v>
          </cell>
          <cell r="C600" t="str">
            <v>Seguridad, justicia y democracia para la construcción de paz</v>
          </cell>
          <cell r="D600" t="str">
            <v>Fortalecer y articular los mecanismos de transición hacia la paz</v>
          </cell>
          <cell r="E600" t="str">
            <v>Inclusión Social y Reconciliación</v>
          </cell>
          <cell r="F600" t="str">
            <v>Prosperidad Social</v>
          </cell>
          <cell r="G600" t="str">
            <v>Promoción de la participación social y política de la ciudadanía desde el sector Inclusión Social</v>
          </cell>
          <cell r="H600">
            <v>4773</v>
          </cell>
          <cell r="I600" t="str">
            <v>Municipios con condiciones para la integración comunitaria</v>
          </cell>
          <cell r="J600" t="str">
            <v>Producto</v>
          </cell>
          <cell r="K600" t="str">
            <v>Sectorial</v>
          </cell>
          <cell r="L600" t="str">
            <v>SI</v>
          </cell>
          <cell r="M600" t="str">
            <v>SI</v>
          </cell>
          <cell r="N600" t="str">
            <v>NO</v>
          </cell>
          <cell r="O600" t="str">
            <v>SI</v>
          </cell>
          <cell r="P600" t="str">
            <v>Municipios</v>
          </cell>
          <cell r="Q600" t="str">
            <v>Anual</v>
          </cell>
          <cell r="R600" t="str">
            <v>Capacidad</v>
          </cell>
          <cell r="S600">
            <v>0</v>
          </cell>
          <cell r="T600">
            <v>15</v>
          </cell>
          <cell r="U600">
            <v>22</v>
          </cell>
          <cell r="V600">
            <v>30</v>
          </cell>
          <cell r="W600">
            <v>45</v>
          </cell>
          <cell r="X600">
            <v>45</v>
          </cell>
          <cell r="Y600">
            <v>0</v>
          </cell>
          <cell r="Z600">
            <v>0</v>
          </cell>
          <cell r="AA600">
            <v>0</v>
          </cell>
          <cell r="AB600">
            <v>0</v>
          </cell>
          <cell r="AC600">
            <v>0</v>
          </cell>
          <cell r="AD600">
            <v>0</v>
          </cell>
          <cell r="AE600">
            <v>0</v>
          </cell>
          <cell r="AF600">
            <v>0</v>
          </cell>
          <cell r="AG600">
            <v>0</v>
          </cell>
          <cell r="AH600" t="str">
            <v>Marilyn Jímenez Chaves</v>
          </cell>
          <cell r="AI600" t="str">
            <v>marilyn.jimenez@dps.gov.co</v>
          </cell>
          <cell r="AJ600">
            <v>0</v>
          </cell>
          <cell r="AK600">
            <v>0</v>
          </cell>
          <cell r="AL600">
            <v>0</v>
          </cell>
        </row>
        <row r="601">
          <cell r="A601">
            <v>4335</v>
          </cell>
          <cell r="B601" t="str">
            <v>Todos por un Nuevo País</v>
          </cell>
          <cell r="C601" t="str">
            <v>Seguridad, justicia y democracia para la construcción de paz</v>
          </cell>
          <cell r="D601" t="str">
            <v>Fortalecer y articular los mecanismos de transición hacia la paz</v>
          </cell>
          <cell r="E601" t="str">
            <v>Inclusión Social y Reconciliación</v>
          </cell>
          <cell r="F601" t="str">
            <v>Unidad Administrtiva Epecial para la Consolidación</v>
          </cell>
          <cell r="G601" t="str">
            <v>Consolidación y reconstrucción territorial desde el sector Inclusión Social</v>
          </cell>
          <cell r="H601">
            <v>4335</v>
          </cell>
          <cell r="I601" t="str">
            <v>Organizaciones sociales y comunitarias vinculadas a procesos socio-económicos impulsados por el Estado</v>
          </cell>
          <cell r="J601" t="str">
            <v>Producto</v>
          </cell>
          <cell r="K601" t="str">
            <v>Sectorial</v>
          </cell>
          <cell r="L601" t="str">
            <v>SI</v>
          </cell>
          <cell r="M601" t="str">
            <v>SI</v>
          </cell>
          <cell r="N601" t="str">
            <v>NO</v>
          </cell>
          <cell r="O601" t="str">
            <v>SI</v>
          </cell>
          <cell r="P601" t="str">
            <v>Organizaciones</v>
          </cell>
          <cell r="Q601" t="str">
            <v>Bimestral</v>
          </cell>
          <cell r="R601" t="str">
            <v>Acumulado</v>
          </cell>
          <cell r="S601">
            <v>271</v>
          </cell>
          <cell r="T601">
            <v>30</v>
          </cell>
          <cell r="U601">
            <v>50</v>
          </cell>
          <cell r="V601">
            <v>60</v>
          </cell>
          <cell r="W601">
            <v>60</v>
          </cell>
          <cell r="X601">
            <v>200</v>
          </cell>
          <cell r="Y601">
            <v>79</v>
          </cell>
          <cell r="Z601">
            <v>100</v>
          </cell>
          <cell r="AA601">
            <v>300</v>
          </cell>
          <cell r="AB601">
            <v>100</v>
          </cell>
          <cell r="AC601">
            <v>42490.208333333299</v>
          </cell>
          <cell r="AD601">
            <v>42501.605164583299</v>
          </cell>
          <cell r="AE601" t="str">
            <v xml:space="preserve">Se han vinculado 79 organizaciones sociales y comunitarias a procesos de fortalecimiento mediante la implementación de los proyectos y el fortalecimiento psicosocial. </v>
          </cell>
          <cell r="AF601">
            <v>42490.208333333299</v>
          </cell>
          <cell r="AG601">
            <v>42501.605164432898</v>
          </cell>
          <cell r="AH601" t="str">
            <v>Jose Diego Henao</v>
          </cell>
          <cell r="AI601" t="str">
            <v>jose.henao@consolidacion.gov.co</v>
          </cell>
          <cell r="AJ601">
            <v>15</v>
          </cell>
          <cell r="AK601">
            <v>42551.208333333299</v>
          </cell>
          <cell r="AL601">
            <v>-58</v>
          </cell>
        </row>
        <row r="602">
          <cell r="A602">
            <v>4336</v>
          </cell>
          <cell r="B602" t="str">
            <v>Todos por un Nuevo País</v>
          </cell>
          <cell r="C602" t="str">
            <v>Seguridad, justicia y democracia para la construcción de paz</v>
          </cell>
          <cell r="D602" t="str">
            <v>Fortalecer y articular los mecanismos de transición hacia la paz</v>
          </cell>
          <cell r="E602" t="str">
            <v>Inclusión Social y Reconciliación</v>
          </cell>
          <cell r="F602" t="str">
            <v>Unidad Administrtiva Epecial para la Consolidación</v>
          </cell>
          <cell r="G602" t="str">
            <v>Consolidación y reconstrucción territorial desde el sector Inclusión Social</v>
          </cell>
          <cell r="H602">
            <v>4336</v>
          </cell>
          <cell r="I602" t="str">
            <v>Territorios intervenidos con los programas de generación de confianza</v>
          </cell>
          <cell r="J602" t="str">
            <v>Producto</v>
          </cell>
          <cell r="K602" t="str">
            <v>Sectorial</v>
          </cell>
          <cell r="L602" t="str">
            <v>SI</v>
          </cell>
          <cell r="M602" t="str">
            <v>SI</v>
          </cell>
          <cell r="N602" t="str">
            <v>NO</v>
          </cell>
          <cell r="O602" t="str">
            <v>SI</v>
          </cell>
          <cell r="P602" t="str">
            <v>Territorios</v>
          </cell>
          <cell r="Q602" t="str">
            <v>Mensual</v>
          </cell>
          <cell r="R602" t="str">
            <v>Acumulado</v>
          </cell>
          <cell r="S602">
            <v>630</v>
          </cell>
          <cell r="T602">
            <v>200</v>
          </cell>
          <cell r="U602">
            <v>320</v>
          </cell>
          <cell r="V602">
            <v>320</v>
          </cell>
          <cell r="W602">
            <v>197</v>
          </cell>
          <cell r="X602">
            <v>1037</v>
          </cell>
          <cell r="Y602">
            <v>159</v>
          </cell>
          <cell r="Z602">
            <v>49.688000000000002</v>
          </cell>
          <cell r="AA602">
            <v>708</v>
          </cell>
          <cell r="AB602">
            <v>68.274000000000001</v>
          </cell>
          <cell r="AC602">
            <v>42490.208333333299</v>
          </cell>
          <cell r="AD602">
            <v>42501.605436192098</v>
          </cell>
          <cell r="AE602" t="str">
            <v>A 30 de abril de 2016 se ha avanzado en la intervención 159 territorios mediante la ejecución de proyectos de la estrategia de generación de confianza.</v>
          </cell>
          <cell r="AF602">
            <v>42490.208333333299</v>
          </cell>
          <cell r="AG602">
            <v>42501.605436030099</v>
          </cell>
          <cell r="AH602" t="str">
            <v>Jose Diego Henao</v>
          </cell>
          <cell r="AI602" t="str">
            <v>jose.henao@consolidacion.gov.co</v>
          </cell>
          <cell r="AJ602">
            <v>0</v>
          </cell>
          <cell r="AK602">
            <v>42520.208333333299</v>
          </cell>
          <cell r="AL602">
            <v>-13</v>
          </cell>
        </row>
        <row r="603">
          <cell r="A603">
            <v>4337</v>
          </cell>
          <cell r="B603" t="str">
            <v>Todos por un Nuevo País</v>
          </cell>
          <cell r="C603" t="str">
            <v>Seguridad, justicia y democracia para la construcción de paz</v>
          </cell>
          <cell r="D603" t="str">
            <v>Fortalecer y articular los mecanismos de transición hacia la paz</v>
          </cell>
          <cell r="E603" t="str">
            <v>Inclusión Social y Reconciliación</v>
          </cell>
          <cell r="F603" t="str">
            <v>Unidad Administrtiva Epecial para la Consolidación</v>
          </cell>
          <cell r="G603" t="str">
            <v>Consolidación y reconstrucción territorial desde el sector Inclusión Social</v>
          </cell>
          <cell r="H603">
            <v>4337</v>
          </cell>
          <cell r="I603" t="str">
            <v>Proyectos estratégicos con financiación para el avance de la política en los territorios</v>
          </cell>
          <cell r="J603" t="str">
            <v>Producto</v>
          </cell>
          <cell r="K603" t="str">
            <v>Sectorial</v>
          </cell>
          <cell r="L603" t="str">
            <v>SI</v>
          </cell>
          <cell r="M603" t="str">
            <v>SI</v>
          </cell>
          <cell r="N603" t="str">
            <v>NO</v>
          </cell>
          <cell r="O603" t="str">
            <v>SI</v>
          </cell>
          <cell r="P603" t="str">
            <v>Proyectos</v>
          </cell>
          <cell r="Q603" t="str">
            <v>Trimestral</v>
          </cell>
          <cell r="R603" t="str">
            <v>Acumulado</v>
          </cell>
          <cell r="S603">
            <v>1594</v>
          </cell>
          <cell r="T603">
            <v>100</v>
          </cell>
          <cell r="U603">
            <v>250</v>
          </cell>
          <cell r="V603">
            <v>250</v>
          </cell>
          <cell r="W603">
            <v>200</v>
          </cell>
          <cell r="X603">
            <v>800</v>
          </cell>
          <cell r="Y603">
            <v>269</v>
          </cell>
          <cell r="Z603">
            <v>100</v>
          </cell>
          <cell r="AA603">
            <v>489</v>
          </cell>
          <cell r="AB603">
            <v>61.13</v>
          </cell>
          <cell r="AC603">
            <v>42460.208333333299</v>
          </cell>
          <cell r="AD603">
            <v>42468.635557175898</v>
          </cell>
          <cell r="AE603" t="str">
            <v>Durante el mes de abril no se reportan avances en los proyectos estratégicos, debido a que la entidad se encuentra en un periodo de transición y un replanteamiento de la intervención en territorio de acuerdo al Decreto 2559. Se está definiendo la nueva fo</v>
          </cell>
          <cell r="AF603">
            <v>42490.208333333299</v>
          </cell>
          <cell r="AG603">
            <v>42501.654346296302</v>
          </cell>
          <cell r="AH603" t="str">
            <v>Valeria Saldarriaga</v>
          </cell>
          <cell r="AI603" t="str">
            <v>valeria.saldarriaga@consolidacion.gov.co</v>
          </cell>
          <cell r="AJ603">
            <v>30</v>
          </cell>
          <cell r="AK603">
            <v>42551.208333333299</v>
          </cell>
          <cell r="AL603">
            <v>-73</v>
          </cell>
        </row>
        <row r="604">
          <cell r="A604">
            <v>4340</v>
          </cell>
          <cell r="B604" t="str">
            <v>Todos por un Nuevo País</v>
          </cell>
          <cell r="C604" t="str">
            <v>Seguridad, justicia y democracia para la construcción de paz</v>
          </cell>
          <cell r="D604" t="str">
            <v>Fortalecer y articular los mecanismos de transición hacia la paz</v>
          </cell>
          <cell r="E604" t="str">
            <v>Inclusión Social y Reconciliación</v>
          </cell>
          <cell r="F604" t="str">
            <v>Unidad Administrtiva Epecial para la Consolidación</v>
          </cell>
          <cell r="G604" t="str">
            <v>Consolidación y reconstrucción territorial desde el sector Inclusión Social</v>
          </cell>
          <cell r="H604">
            <v>4340</v>
          </cell>
          <cell r="I604" t="str">
            <v>Hectáreas de cultivos ilícitos erradicadas por los Grupos Móviles de Erradicación</v>
          </cell>
          <cell r="J604" t="str">
            <v>Producto</v>
          </cell>
          <cell r="K604" t="str">
            <v>Sectorial</v>
          </cell>
          <cell r="L604" t="str">
            <v>SI</v>
          </cell>
          <cell r="M604" t="str">
            <v>SI</v>
          </cell>
          <cell r="N604" t="str">
            <v>NO</v>
          </cell>
          <cell r="O604" t="str">
            <v>SI</v>
          </cell>
          <cell r="P604" t="str">
            <v>Hectáreas</v>
          </cell>
          <cell r="Q604" t="str">
            <v>Mensual</v>
          </cell>
          <cell r="R604" t="str">
            <v>Acumulado</v>
          </cell>
          <cell r="S604">
            <v>60185</v>
          </cell>
          <cell r="T604">
            <v>7000</v>
          </cell>
          <cell r="U604">
            <v>5250</v>
          </cell>
          <cell r="V604">
            <v>3500</v>
          </cell>
          <cell r="W604">
            <v>5250</v>
          </cell>
          <cell r="X604">
            <v>21000</v>
          </cell>
          <cell r="Y604">
            <v>0</v>
          </cell>
          <cell r="Z604">
            <v>0</v>
          </cell>
          <cell r="AA604">
            <v>0</v>
          </cell>
          <cell r="AB604">
            <v>0</v>
          </cell>
          <cell r="AC604">
            <v>0</v>
          </cell>
          <cell r="AD604">
            <v>0</v>
          </cell>
          <cell r="AE604" t="str">
            <v>Se encuentra en curso la segunda fase de erradicación, para un total de 1197.40 hectareas erradicadas por los GME, que corresponden a la I fase y a la II que se encuentra activa, esta informacion es preliminar hasta que las bitácoras de campo y la informa</v>
          </cell>
          <cell r="AF604">
            <v>42490.208333333299</v>
          </cell>
          <cell r="AG604">
            <v>42495.817097650499</v>
          </cell>
          <cell r="AH604" t="str">
            <v>Jairo Cabrera</v>
          </cell>
          <cell r="AI604" t="str">
            <v>jairoe.cabrera@consolidacion.gov.co</v>
          </cell>
          <cell r="AJ604">
            <v>0</v>
          </cell>
          <cell r="AK604">
            <v>0</v>
          </cell>
          <cell r="AL604">
            <v>0</v>
          </cell>
        </row>
        <row r="605">
          <cell r="A605">
            <v>5333</v>
          </cell>
          <cell r="B605" t="str">
            <v>Todos por un Nuevo País</v>
          </cell>
          <cell r="C605" t="str">
            <v>Seguridad, justicia y democracia para la construcción de paz</v>
          </cell>
          <cell r="D605" t="str">
            <v>Fortalecer y articular los mecanismos de transición hacia la paz</v>
          </cell>
          <cell r="E605" t="str">
            <v>Inclusión Social y Reconciliación</v>
          </cell>
          <cell r="F605" t="str">
            <v>Unidad de Atención y Reparación Integral a las Vic</v>
          </cell>
          <cell r="G605" t="str">
            <v>Grupos Étnicos - Inclusión Social</v>
          </cell>
          <cell r="H605">
            <v>5333</v>
          </cell>
          <cell r="I605" t="str">
            <v>Sujetos de reparación colectiva indígena que cuentan con consulta previa y han sido indemnizados</v>
          </cell>
          <cell r="J605" t="str">
            <v>Producto</v>
          </cell>
          <cell r="K605" t="str">
            <v>Sectorial</v>
          </cell>
          <cell r="L605" t="str">
            <v>NO</v>
          </cell>
          <cell r="M605" t="str">
            <v>NO</v>
          </cell>
          <cell r="N605" t="str">
            <v>SI</v>
          </cell>
          <cell r="O605" t="str">
            <v>SI</v>
          </cell>
          <cell r="P605" t="str">
            <v>Sujetos de reparación colectiva indígena</v>
          </cell>
          <cell r="Q605" t="str">
            <v>Trimestral</v>
          </cell>
          <cell r="R605" t="str">
            <v>Acumulado</v>
          </cell>
          <cell r="S605">
            <v>0</v>
          </cell>
          <cell r="T605">
            <v>2</v>
          </cell>
          <cell r="U605">
            <v>2</v>
          </cell>
          <cell r="V605">
            <v>8</v>
          </cell>
          <cell r="W605">
            <v>23</v>
          </cell>
          <cell r="X605">
            <v>35</v>
          </cell>
          <cell r="Y605">
            <v>0</v>
          </cell>
          <cell r="Z605">
            <v>0</v>
          </cell>
          <cell r="AA605">
            <v>0</v>
          </cell>
          <cell r="AB605">
            <v>0</v>
          </cell>
          <cell r="AC605">
            <v>42460.208333333299</v>
          </cell>
          <cell r="AD605">
            <v>42500.6201914005</v>
          </cell>
          <cell r="AE605" t="str">
            <v>Durante este periodo el acto administrativo que contienen los lineamientos para realizar el pago de la indemnización económica dirigida a sujetos étnicos que cuentan con PIRC protocolizado se encuentra en revisión por parte de la OAJ de la Unidad, una vez</v>
          </cell>
          <cell r="AF605">
            <v>42490.208333333299</v>
          </cell>
          <cell r="AG605">
            <v>42500.637530752298</v>
          </cell>
          <cell r="AH605" t="str">
            <v>Carolina Albornoz</v>
          </cell>
          <cell r="AI605" t="str">
            <v>carolina.albornoz@unidadvictimas.gov.co</v>
          </cell>
          <cell r="AJ605">
            <v>10</v>
          </cell>
          <cell r="AK605">
            <v>42551.208333333299</v>
          </cell>
          <cell r="AL605">
            <v>-53</v>
          </cell>
        </row>
        <row r="606">
          <cell r="A606">
            <v>5407</v>
          </cell>
          <cell r="B606" t="str">
            <v>Todos por un Nuevo País</v>
          </cell>
          <cell r="C606" t="str">
            <v>Seguridad, justicia y democracia para la construcción de paz</v>
          </cell>
          <cell r="D606" t="str">
            <v>Fortalecer y articular los mecanismos de transición hacia la paz</v>
          </cell>
          <cell r="E606" t="str">
            <v>Inclusión Social y Reconciliación</v>
          </cell>
          <cell r="F606" t="str">
            <v>Unidad de Atención y Reparación Integral a las Vic</v>
          </cell>
          <cell r="G606" t="str">
            <v>Grupos Étnicos - Inclusión Social</v>
          </cell>
          <cell r="H606">
            <v>5407</v>
          </cell>
          <cell r="I606" t="str">
            <v>Difusión permanente del Decreto Ley 4633 de 2011</v>
          </cell>
          <cell r="J606" t="str">
            <v>Producto</v>
          </cell>
          <cell r="K606" t="str">
            <v>Sectorial</v>
          </cell>
          <cell r="L606" t="str">
            <v>SI</v>
          </cell>
          <cell r="M606" t="str">
            <v>SI</v>
          </cell>
          <cell r="N606" t="str">
            <v>NO</v>
          </cell>
          <cell r="O606" t="str">
            <v>SI</v>
          </cell>
          <cell r="P606" t="str">
            <v>Porcentaje</v>
          </cell>
          <cell r="Q606" t="str">
            <v>Trimestral</v>
          </cell>
          <cell r="R606" t="str">
            <v>Stock</v>
          </cell>
          <cell r="S606">
            <v>0</v>
          </cell>
          <cell r="T606">
            <v>0</v>
          </cell>
          <cell r="U606">
            <v>100</v>
          </cell>
          <cell r="V606">
            <v>100</v>
          </cell>
          <cell r="W606">
            <v>100</v>
          </cell>
          <cell r="X606">
            <v>100</v>
          </cell>
          <cell r="Y606">
            <v>0</v>
          </cell>
          <cell r="Z606">
            <v>0</v>
          </cell>
          <cell r="AA606">
            <v>0</v>
          </cell>
          <cell r="AB606">
            <v>0</v>
          </cell>
          <cell r="AC606">
            <v>0</v>
          </cell>
          <cell r="AD606">
            <v>0</v>
          </cell>
          <cell r="AE606" t="str">
            <v xml:space="preserve">Durante el mes no se recibieron solicitudes de socialización </v>
          </cell>
          <cell r="AF606">
            <v>42460.208333333299</v>
          </cell>
          <cell r="AG606">
            <v>42501.381221955999</v>
          </cell>
          <cell r="AH606" t="str">
            <v>Mireya Camacho Celis</v>
          </cell>
          <cell r="AI606" t="str">
            <v>mireya.camacho@unidadvictimas.gov.co</v>
          </cell>
          <cell r="AJ606">
            <v>10</v>
          </cell>
          <cell r="AK606">
            <v>0</v>
          </cell>
          <cell r="AL606">
            <v>0</v>
          </cell>
        </row>
        <row r="607">
          <cell r="A607">
            <v>5408</v>
          </cell>
          <cell r="B607" t="str">
            <v>Todos por un Nuevo País</v>
          </cell>
          <cell r="C607" t="str">
            <v>Seguridad, justicia y democracia para la construcción de paz</v>
          </cell>
          <cell r="D607" t="str">
            <v>Fortalecer y articular los mecanismos de transición hacia la paz</v>
          </cell>
          <cell r="E607" t="str">
            <v>Inclusión Social y Reconciliación</v>
          </cell>
          <cell r="F607" t="str">
            <v>Unidad de Atención y Reparación Integral a las Vic</v>
          </cell>
          <cell r="G607" t="str">
            <v>Grupos Étnicos - Inclusión Social</v>
          </cell>
          <cell r="H607">
            <v>5408</v>
          </cell>
          <cell r="I607" t="str">
            <v>Formulación concertada de los planes de retornos integrales</v>
          </cell>
          <cell r="J607" t="str">
            <v>Producto</v>
          </cell>
          <cell r="K607" t="str">
            <v>Sectorial</v>
          </cell>
          <cell r="L607" t="str">
            <v>SI</v>
          </cell>
          <cell r="M607" t="str">
            <v>SI</v>
          </cell>
          <cell r="N607" t="str">
            <v>NO</v>
          </cell>
          <cell r="O607" t="str">
            <v>SI</v>
          </cell>
          <cell r="P607" t="str">
            <v>Porcentaje</v>
          </cell>
          <cell r="Q607" t="str">
            <v>Semestral</v>
          </cell>
          <cell r="R607" t="str">
            <v>Stock</v>
          </cell>
          <cell r="S607">
            <v>4</v>
          </cell>
          <cell r="T607">
            <v>100</v>
          </cell>
          <cell r="U607">
            <v>100</v>
          </cell>
          <cell r="V607">
            <v>100</v>
          </cell>
          <cell r="W607">
            <v>100</v>
          </cell>
          <cell r="X607">
            <v>100</v>
          </cell>
          <cell r="Y607">
            <v>0</v>
          </cell>
          <cell r="Z607">
            <v>0</v>
          </cell>
          <cell r="AA607">
            <v>0</v>
          </cell>
          <cell r="AB607">
            <v>0</v>
          </cell>
          <cell r="AC607">
            <v>0</v>
          </cell>
          <cell r="AD607">
            <v>0</v>
          </cell>
          <cell r="AE607">
            <v>0</v>
          </cell>
          <cell r="AF607">
            <v>0</v>
          </cell>
          <cell r="AG607">
            <v>0</v>
          </cell>
          <cell r="AH607" t="str">
            <v>Tatiana Marcela Santos Dukon</v>
          </cell>
          <cell r="AI607" t="str">
            <v>tatiana.santos@unidadvictimas.gov.co</v>
          </cell>
          <cell r="AJ607">
            <v>10</v>
          </cell>
          <cell r="AK607">
            <v>0</v>
          </cell>
          <cell r="AL607">
            <v>0</v>
          </cell>
        </row>
        <row r="608">
          <cell r="A608">
            <v>5409</v>
          </cell>
          <cell r="B608" t="str">
            <v>Todos por un Nuevo País</v>
          </cell>
          <cell r="C608" t="str">
            <v>Seguridad, justicia y democracia para la construcción de paz</v>
          </cell>
          <cell r="D608" t="str">
            <v>Fortalecer y articular los mecanismos de transición hacia la paz</v>
          </cell>
          <cell r="E608" t="str">
            <v>Inclusión Social y Reconciliación</v>
          </cell>
          <cell r="F608" t="str">
            <v>Unidad de Atención y Reparación Integral a las Vic</v>
          </cell>
          <cell r="G608" t="str">
            <v>Grupos Étnicos - Inclusión Social</v>
          </cell>
          <cell r="H608">
            <v>5409</v>
          </cell>
          <cell r="I608" t="str">
            <v>Adecuación diferencial de las partidas de  ayuda y atención humanitaria de emergencia para la atención de los Pueblos y Comunidades Indígenas</v>
          </cell>
          <cell r="J608" t="str">
            <v>Producto</v>
          </cell>
          <cell r="K608" t="str">
            <v>Sectorial</v>
          </cell>
          <cell r="L608" t="str">
            <v>SI</v>
          </cell>
          <cell r="M608" t="str">
            <v>SI</v>
          </cell>
          <cell r="N608" t="str">
            <v>NO</v>
          </cell>
          <cell r="O608" t="str">
            <v>SI</v>
          </cell>
          <cell r="P608" t="str">
            <v>Porcentaje</v>
          </cell>
          <cell r="Q608" t="str">
            <v>Trimestral</v>
          </cell>
          <cell r="R608" t="str">
            <v>Stock</v>
          </cell>
          <cell r="S608">
            <v>0</v>
          </cell>
          <cell r="T608">
            <v>100</v>
          </cell>
          <cell r="U608">
            <v>100</v>
          </cell>
          <cell r="V608">
            <v>100</v>
          </cell>
          <cell r="W608">
            <v>100</v>
          </cell>
          <cell r="X608">
            <v>100</v>
          </cell>
          <cell r="Y608">
            <v>0</v>
          </cell>
          <cell r="Z608">
            <v>0</v>
          </cell>
          <cell r="AA608">
            <v>0</v>
          </cell>
          <cell r="AB608">
            <v>0</v>
          </cell>
          <cell r="AC608">
            <v>0</v>
          </cell>
          <cell r="AD608">
            <v>0</v>
          </cell>
          <cell r="AE608">
            <v>0</v>
          </cell>
          <cell r="AF608">
            <v>0</v>
          </cell>
          <cell r="AG608">
            <v>0</v>
          </cell>
          <cell r="AH608" t="str">
            <v>Ramón Alberto Rodríguez Andrade</v>
          </cell>
          <cell r="AI608" t="str">
            <v>ramon.rodriguez@unidadvictimas.gov.co</v>
          </cell>
          <cell r="AJ608">
            <v>30</v>
          </cell>
          <cell r="AK608">
            <v>0</v>
          </cell>
          <cell r="AL608">
            <v>0</v>
          </cell>
        </row>
        <row r="609">
          <cell r="A609">
            <v>5233</v>
          </cell>
          <cell r="B609" t="str">
            <v>Todos por un Nuevo País</v>
          </cell>
          <cell r="C609" t="str">
            <v>Seguridad, justicia y democracia para la construcción de paz</v>
          </cell>
          <cell r="D609" t="str">
            <v>Fortalecer y articular los mecanismos de transición hacia la paz</v>
          </cell>
          <cell r="E609" t="str">
            <v>Inclusión Social y Reconciliación</v>
          </cell>
          <cell r="F609" t="str">
            <v>Unidad de Atención y Reparación Integral a las Vic</v>
          </cell>
          <cell r="G609" t="str">
            <v>Grupos Étnicos - Inclusión Social</v>
          </cell>
          <cell r="H609">
            <v>5233</v>
          </cell>
          <cell r="I609" t="str">
            <v>Plan integral de reparación colectiva para el pueblo Rrom formulado e implementado</v>
          </cell>
          <cell r="J609" t="str">
            <v>Producto</v>
          </cell>
          <cell r="K609" t="str">
            <v>Sectorial</v>
          </cell>
          <cell r="L609" t="str">
            <v>SI</v>
          </cell>
          <cell r="M609" t="str">
            <v>NO</v>
          </cell>
          <cell r="N609" t="str">
            <v>NO</v>
          </cell>
          <cell r="O609" t="str">
            <v>SI</v>
          </cell>
          <cell r="P609" t="str">
            <v>Porcentaje</v>
          </cell>
          <cell r="Q609" t="str">
            <v>Anual</v>
          </cell>
          <cell r="R609" t="str">
            <v>Capacidad</v>
          </cell>
          <cell r="S609">
            <v>0</v>
          </cell>
          <cell r="T609">
            <v>10</v>
          </cell>
          <cell r="U609">
            <v>30</v>
          </cell>
          <cell r="V609">
            <v>50</v>
          </cell>
          <cell r="W609">
            <v>100</v>
          </cell>
          <cell r="X609">
            <v>100</v>
          </cell>
          <cell r="Y609">
            <v>0</v>
          </cell>
          <cell r="Z609">
            <v>0</v>
          </cell>
          <cell r="AA609">
            <v>0</v>
          </cell>
          <cell r="AB609">
            <v>0</v>
          </cell>
          <cell r="AC609">
            <v>0</v>
          </cell>
          <cell r="AD609">
            <v>0</v>
          </cell>
          <cell r="AE609" t="str">
            <v>Durante este periodo se realizaron dos (2) jornadas de concertación y formación en el marco de las medidas de rehabilitación comunitaria con enfoque psicosocial para el Pueblo Rrom entre las Unidades Móviles del ICBF y los equipos psicosociales de dos zon</v>
          </cell>
          <cell r="AF609">
            <v>42460.208333333299</v>
          </cell>
          <cell r="AG609">
            <v>42500.639067361102</v>
          </cell>
          <cell r="AH609" t="str">
            <v>Carolina Albornoz</v>
          </cell>
          <cell r="AI609" t="str">
            <v>carolina.albornoz@unidadvictimas.gov.co</v>
          </cell>
          <cell r="AJ609">
            <v>10</v>
          </cell>
          <cell r="AK609">
            <v>0</v>
          </cell>
          <cell r="AL609">
            <v>0</v>
          </cell>
        </row>
        <row r="610">
          <cell r="A610">
            <v>5234</v>
          </cell>
          <cell r="B610" t="str">
            <v>Todos por un Nuevo País</v>
          </cell>
          <cell r="C610" t="str">
            <v>Seguridad, justicia y democracia para la construcción de paz</v>
          </cell>
          <cell r="D610" t="str">
            <v>Fortalecer y articular los mecanismos de transición hacia la paz</v>
          </cell>
          <cell r="E610" t="str">
            <v>Inclusión Social y Reconciliación</v>
          </cell>
          <cell r="F610" t="str">
            <v>Unidad de Atención y Reparación Integral a las Vic</v>
          </cell>
          <cell r="G610" t="str">
            <v>Grupos Étnicos - Inclusión Social</v>
          </cell>
          <cell r="H610">
            <v>5234</v>
          </cell>
          <cell r="I610" t="str">
            <v>Encuentros nacionales realizados para remembrar las vidas en carpas y la itinerancia</v>
          </cell>
          <cell r="J610" t="str">
            <v>Producto</v>
          </cell>
          <cell r="K610" t="str">
            <v>Sectorial</v>
          </cell>
          <cell r="L610" t="str">
            <v>SI</v>
          </cell>
          <cell r="M610" t="str">
            <v>NO</v>
          </cell>
          <cell r="N610" t="str">
            <v>NO</v>
          </cell>
          <cell r="O610" t="str">
            <v>NO</v>
          </cell>
          <cell r="P610" t="str">
            <v>Encuentros Nacionales</v>
          </cell>
          <cell r="Q610" t="str">
            <v>Anual</v>
          </cell>
          <cell r="R610" t="str">
            <v>Acumulado</v>
          </cell>
          <cell r="S610">
            <v>0</v>
          </cell>
          <cell r="T610">
            <v>0</v>
          </cell>
          <cell r="U610">
            <v>0</v>
          </cell>
          <cell r="V610">
            <v>1</v>
          </cell>
          <cell r="W610">
            <v>1</v>
          </cell>
          <cell r="X610">
            <v>2</v>
          </cell>
          <cell r="Y610">
            <v>0</v>
          </cell>
          <cell r="Z610">
            <v>0</v>
          </cell>
          <cell r="AA610">
            <v>0</v>
          </cell>
          <cell r="AB610">
            <v>0</v>
          </cell>
          <cell r="AC610">
            <v>0</v>
          </cell>
          <cell r="AD610">
            <v>0</v>
          </cell>
          <cell r="AE610">
            <v>0</v>
          </cell>
          <cell r="AF610">
            <v>0</v>
          </cell>
          <cell r="AG610">
            <v>0</v>
          </cell>
          <cell r="AH610" t="str">
            <v>Carolina Albornoz</v>
          </cell>
          <cell r="AI610" t="str">
            <v>carolina.albornoz@unidadvictimas.gov.co</v>
          </cell>
          <cell r="AJ610">
            <v>10</v>
          </cell>
          <cell r="AK610">
            <v>0</v>
          </cell>
          <cell r="AL610">
            <v>0</v>
          </cell>
        </row>
        <row r="611">
          <cell r="A611">
            <v>5235</v>
          </cell>
          <cell r="B611" t="str">
            <v>Todos por un Nuevo País</v>
          </cell>
          <cell r="C611" t="str">
            <v>Seguridad, justicia y democracia para la construcción de paz</v>
          </cell>
          <cell r="D611" t="str">
            <v>Fortalecer y articular los mecanismos de transición hacia la paz</v>
          </cell>
          <cell r="E611" t="str">
            <v>Inclusión Social y Reconciliación</v>
          </cell>
          <cell r="F611" t="str">
            <v>Unidad de Atención y Reparación Integral a las Vic</v>
          </cell>
          <cell r="G611" t="str">
            <v>Grupos Étnicos - Inclusión Social</v>
          </cell>
          <cell r="H611">
            <v>5235</v>
          </cell>
          <cell r="I611" t="str">
            <v>Medida de reparación colectiva frente al daño a la itinerancia del Pueblo Rrom diseñada y en ejecución.</v>
          </cell>
          <cell r="J611" t="str">
            <v>Gestión</v>
          </cell>
          <cell r="K611" t="str">
            <v>Sectorial</v>
          </cell>
          <cell r="L611" t="str">
            <v>SI</v>
          </cell>
          <cell r="M611" t="str">
            <v>NO</v>
          </cell>
          <cell r="N611" t="str">
            <v>NO</v>
          </cell>
          <cell r="O611" t="str">
            <v>SI</v>
          </cell>
          <cell r="P611" t="str">
            <v>Porcentaje</v>
          </cell>
          <cell r="Q611" t="str">
            <v>Anual</v>
          </cell>
          <cell r="R611" t="str">
            <v>Capacidad</v>
          </cell>
          <cell r="S611">
            <v>0</v>
          </cell>
          <cell r="T611">
            <v>10</v>
          </cell>
          <cell r="U611">
            <v>30</v>
          </cell>
          <cell r="V611">
            <v>40</v>
          </cell>
          <cell r="W611">
            <v>100</v>
          </cell>
          <cell r="X611">
            <v>100</v>
          </cell>
          <cell r="Y611">
            <v>0</v>
          </cell>
          <cell r="Z611">
            <v>0</v>
          </cell>
          <cell r="AA611">
            <v>0</v>
          </cell>
          <cell r="AB611">
            <v>0</v>
          </cell>
          <cell r="AC611">
            <v>0</v>
          </cell>
          <cell r="AD611">
            <v>0</v>
          </cell>
          <cell r="AE611" t="str">
            <v>Se gestiona y se adelantan reuniones con las Instituciones en las que se realiza la planeación y coordinación para la implementación de las acciones de medidas del PIRCPRK relacionadas con el daño a la itinerancia del Pueblo Rrom, las cuales quedaran incl</v>
          </cell>
          <cell r="AF611">
            <v>42429.208333333299</v>
          </cell>
          <cell r="AG611">
            <v>42500.642200775503</v>
          </cell>
          <cell r="AH611" t="str">
            <v>Carolina Albornoz</v>
          </cell>
          <cell r="AI611" t="str">
            <v>carolina.albornoz@unidadvictimas.gov.co</v>
          </cell>
          <cell r="AJ611">
            <v>10</v>
          </cell>
          <cell r="AK611">
            <v>0</v>
          </cell>
          <cell r="AL611">
            <v>0</v>
          </cell>
        </row>
        <row r="612">
          <cell r="A612">
            <v>4424</v>
          </cell>
          <cell r="B612" t="str">
            <v>Todos por un Nuevo País</v>
          </cell>
          <cell r="C612" t="str">
            <v>Seguridad, justicia y democracia para la construcción de paz</v>
          </cell>
          <cell r="D612" t="str">
            <v>Fortalecer y articular los mecanismos de transición hacia la paz</v>
          </cell>
          <cell r="E612" t="str">
            <v>Justicia</v>
          </cell>
          <cell r="F612" t="str">
            <v>MinJusticia</v>
          </cell>
          <cell r="G612" t="str">
            <v>Justicia Transicional y posconflicto</v>
          </cell>
          <cell r="H612">
            <v>4424</v>
          </cell>
          <cell r="I612" t="str">
            <v>Modelo integral de justicia transicional diseñado e  implementado institucionalmente por etapas</v>
          </cell>
          <cell r="J612" t="str">
            <v>Producto</v>
          </cell>
          <cell r="K612" t="str">
            <v>Sectorial</v>
          </cell>
          <cell r="L612" t="str">
            <v>SI</v>
          </cell>
          <cell r="M612" t="str">
            <v>NO</v>
          </cell>
          <cell r="N612" t="str">
            <v>NO</v>
          </cell>
          <cell r="O612" t="str">
            <v>SI</v>
          </cell>
          <cell r="P612" t="str">
            <v>Porcentaje</v>
          </cell>
          <cell r="Q612" t="str">
            <v>Anual</v>
          </cell>
          <cell r="R612" t="str">
            <v>Capacidad</v>
          </cell>
          <cell r="S612">
            <v>0</v>
          </cell>
          <cell r="T612">
            <v>5</v>
          </cell>
          <cell r="U612">
            <v>10</v>
          </cell>
          <cell r="V612">
            <v>25</v>
          </cell>
          <cell r="W612">
            <v>30</v>
          </cell>
          <cell r="X612">
            <v>30</v>
          </cell>
          <cell r="Y612">
            <v>0</v>
          </cell>
          <cell r="Z612">
            <v>0</v>
          </cell>
          <cell r="AA612">
            <v>0</v>
          </cell>
          <cell r="AB612">
            <v>0</v>
          </cell>
          <cell r="AC612">
            <v>0</v>
          </cell>
          <cell r="AD612">
            <v>0</v>
          </cell>
          <cell r="AE612" t="str">
            <v>Alistamiento y negociación de protocolos de interoperabilidad e intercambio de información con entidades que se involucrarán al Sistema de Información Interinstitucional de Justicia Transicional (SIIJT).</v>
          </cell>
          <cell r="AF612">
            <v>42460.208333333299</v>
          </cell>
          <cell r="AG612">
            <v>42468.662169363401</v>
          </cell>
          <cell r="AH612" t="str">
            <v>Catalina Díaz Gómez</v>
          </cell>
          <cell r="AI612" t="str">
            <v>catalina.diaz@minjusticia.gov.co</v>
          </cell>
          <cell r="AJ612">
            <v>10</v>
          </cell>
          <cell r="AK612">
            <v>0</v>
          </cell>
          <cell r="AL612">
            <v>0</v>
          </cell>
        </row>
        <row r="613">
          <cell r="A613">
            <v>4425</v>
          </cell>
          <cell r="B613" t="str">
            <v>Todos por un Nuevo País</v>
          </cell>
          <cell r="C613" t="str">
            <v>Seguridad, justicia y democracia para la construcción de paz</v>
          </cell>
          <cell r="D613" t="str">
            <v>Fortalecer y articular los mecanismos de transición hacia la paz</v>
          </cell>
          <cell r="E613" t="str">
            <v>Justicia</v>
          </cell>
          <cell r="F613" t="str">
            <v>MinJusticia</v>
          </cell>
          <cell r="G613" t="str">
            <v>Justicia Transicional y posconflicto</v>
          </cell>
          <cell r="H613">
            <v>4425</v>
          </cell>
          <cell r="I613" t="str">
            <v>Porcentaje de postulados activos en Justicia y Paz atendidos en el programa de resocialización para excombatientes privados de la libertad en centros de reclusión</v>
          </cell>
          <cell r="J613" t="str">
            <v>Producto</v>
          </cell>
          <cell r="K613" t="str">
            <v>Sectorial</v>
          </cell>
          <cell r="L613" t="str">
            <v>SI</v>
          </cell>
          <cell r="M613" t="str">
            <v>NO</v>
          </cell>
          <cell r="N613" t="str">
            <v>NO</v>
          </cell>
          <cell r="O613" t="str">
            <v>SI</v>
          </cell>
          <cell r="P613" t="str">
            <v>Porcentaje</v>
          </cell>
          <cell r="Q613" t="str">
            <v>Semestral</v>
          </cell>
          <cell r="R613" t="str">
            <v>Capacidad</v>
          </cell>
          <cell r="S613">
            <v>0</v>
          </cell>
          <cell r="T613">
            <v>10</v>
          </cell>
          <cell r="U613">
            <v>20</v>
          </cell>
          <cell r="V613">
            <v>30</v>
          </cell>
          <cell r="W613">
            <v>40</v>
          </cell>
          <cell r="X613">
            <v>40</v>
          </cell>
          <cell r="Y613">
            <v>0</v>
          </cell>
          <cell r="Z613">
            <v>0</v>
          </cell>
          <cell r="AA613">
            <v>0</v>
          </cell>
          <cell r="AB613">
            <v>0</v>
          </cell>
          <cell r="AC613">
            <v>0</v>
          </cell>
          <cell r="AD613">
            <v>0</v>
          </cell>
          <cell r="AE613" t="str">
            <v>Visitas preparatorias a los establecimientos penitenciarios priorizados para 2016.</v>
          </cell>
          <cell r="AF613">
            <v>42460.208333333299</v>
          </cell>
          <cell r="AG613">
            <v>42468.668062696801</v>
          </cell>
          <cell r="AH613" t="str">
            <v>Catalina Díaz Gómez</v>
          </cell>
          <cell r="AI613" t="str">
            <v>catalina.diaz@minjusticia.gov.co</v>
          </cell>
          <cell r="AJ613">
            <v>10</v>
          </cell>
          <cell r="AK613">
            <v>0</v>
          </cell>
          <cell r="AL613">
            <v>0</v>
          </cell>
        </row>
        <row r="614">
          <cell r="A614">
            <v>4426</v>
          </cell>
          <cell r="B614" t="str">
            <v>Todos por un Nuevo País</v>
          </cell>
          <cell r="C614" t="str">
            <v>Seguridad, justicia y democracia para la construcción de paz</v>
          </cell>
          <cell r="D614" t="str">
            <v>Fortalecer y articular los mecanismos de transición hacia la paz</v>
          </cell>
          <cell r="E614" t="str">
            <v>Justicia</v>
          </cell>
          <cell r="F614" t="str">
            <v>MinJusticia</v>
          </cell>
          <cell r="G614" t="str">
            <v>Justicia Transicional y posconflicto</v>
          </cell>
          <cell r="H614">
            <v>4426</v>
          </cell>
          <cell r="I614" t="str">
            <v>Porcentaje de Excombatientes privados de la libertad vinculados al programa de reconciliación con la sociedad civil</v>
          </cell>
          <cell r="J614" t="str">
            <v>Producto</v>
          </cell>
          <cell r="K614" t="str">
            <v>Sectorial</v>
          </cell>
          <cell r="L614" t="str">
            <v>SI</v>
          </cell>
          <cell r="M614" t="str">
            <v>NO</v>
          </cell>
          <cell r="N614" t="str">
            <v>NO</v>
          </cell>
          <cell r="O614" t="str">
            <v>SI</v>
          </cell>
          <cell r="P614" t="str">
            <v>Porcentaje</v>
          </cell>
          <cell r="Q614" t="str">
            <v>Anual</v>
          </cell>
          <cell r="R614" t="str">
            <v>Capacidad</v>
          </cell>
          <cell r="S614">
            <v>0</v>
          </cell>
          <cell r="T614">
            <v>10</v>
          </cell>
          <cell r="U614">
            <v>20</v>
          </cell>
          <cell r="V614">
            <v>30</v>
          </cell>
          <cell r="W614">
            <v>40</v>
          </cell>
          <cell r="X614">
            <v>40</v>
          </cell>
          <cell r="Y614">
            <v>0</v>
          </cell>
          <cell r="Z614">
            <v>0</v>
          </cell>
          <cell r="AA614">
            <v>0</v>
          </cell>
          <cell r="AB614">
            <v>0</v>
          </cell>
          <cell r="AC614">
            <v>0</v>
          </cell>
          <cell r="AD614">
            <v>0</v>
          </cell>
          <cell r="AE614" t="str">
            <v>Se elaboraron los términos de referencia para realizar la implementación del programa de en los centros de reclusión programados para 2016.</v>
          </cell>
          <cell r="AF614">
            <v>42400.208333333299</v>
          </cell>
          <cell r="AG614">
            <v>42439.468774421301</v>
          </cell>
          <cell r="AH614" t="str">
            <v>Catalina Díaz Gómez</v>
          </cell>
          <cell r="AI614" t="str">
            <v>catalina.diaz@minjusticia.gov.co</v>
          </cell>
          <cell r="AJ614">
            <v>10</v>
          </cell>
          <cell r="AK614">
            <v>0</v>
          </cell>
          <cell r="AL614">
            <v>0</v>
          </cell>
        </row>
        <row r="615">
          <cell r="A615">
            <v>4535</v>
          </cell>
          <cell r="B615" t="str">
            <v>Todos por un Nuevo País</v>
          </cell>
          <cell r="C615" t="str">
            <v>Seguridad, justicia y democracia para la construcción de paz</v>
          </cell>
          <cell r="D615" t="str">
            <v>Fortalecer y articular los mecanismos de transición hacia la paz</v>
          </cell>
          <cell r="E615" t="str">
            <v>Planeación Nacional</v>
          </cell>
          <cell r="F615" t="str">
            <v>DNP</v>
          </cell>
          <cell r="G615" t="str">
            <v>Promoción y fomento de la eficiencia gubernamental desde el Departamento Nacional de Planeación</v>
          </cell>
          <cell r="H615">
            <v>4535</v>
          </cell>
          <cell r="I615" t="str">
            <v>Iniciativas de cultura de Innovación en la gestión publica</v>
          </cell>
          <cell r="J615" t="str">
            <v>Producto</v>
          </cell>
          <cell r="K615" t="str">
            <v>Sectorial</v>
          </cell>
          <cell r="L615" t="str">
            <v>SI</v>
          </cell>
          <cell r="M615" t="str">
            <v>NO</v>
          </cell>
          <cell r="N615" t="str">
            <v>NO</v>
          </cell>
          <cell r="O615" t="str">
            <v>SI</v>
          </cell>
          <cell r="P615" t="str">
            <v>Programas/iniciativas públicas de fomento</v>
          </cell>
          <cell r="Q615" t="str">
            <v>Anual</v>
          </cell>
          <cell r="R615" t="str">
            <v>Acumulado</v>
          </cell>
          <cell r="S615">
            <v>8</v>
          </cell>
          <cell r="T615">
            <v>2</v>
          </cell>
          <cell r="U615">
            <v>3</v>
          </cell>
          <cell r="V615">
            <v>3</v>
          </cell>
          <cell r="W615">
            <v>2</v>
          </cell>
          <cell r="X615">
            <v>10</v>
          </cell>
          <cell r="Y615">
            <v>0</v>
          </cell>
          <cell r="Z615">
            <v>0</v>
          </cell>
          <cell r="AA615">
            <v>0</v>
          </cell>
          <cell r="AB615">
            <v>0</v>
          </cell>
          <cell r="AC615">
            <v>0</v>
          </cell>
          <cell r="AD615">
            <v>0</v>
          </cell>
          <cell r="AE615" t="str">
            <v>DNP continúa con la ejecución de una iniciativa de fomento a la cultura de innovación dentro de la propia entidad, articulada por el Equipo de Innovación Pública (DDE) con el apoyo del contrato de consultoría DNP-649-15, cuyo objeto es “Diseñar e implemen</v>
          </cell>
          <cell r="AF615">
            <v>42429.208333333299</v>
          </cell>
          <cell r="AG615">
            <v>42440.423261955999</v>
          </cell>
          <cell r="AH615" t="str">
            <v>Paula Toro</v>
          </cell>
          <cell r="AI615" t="str">
            <v>ptoro@dnp.gov.co</v>
          </cell>
          <cell r="AJ615">
            <v>0</v>
          </cell>
          <cell r="AK615">
            <v>0</v>
          </cell>
          <cell r="AL615">
            <v>0</v>
          </cell>
        </row>
        <row r="616">
          <cell r="A616">
            <v>5246</v>
          </cell>
          <cell r="B616" t="str">
            <v>Todos por un Nuevo País</v>
          </cell>
          <cell r="C616" t="str">
            <v>Seguridad, justicia y democracia para la construcción de paz</v>
          </cell>
          <cell r="D616" t="str">
            <v>Fortalecer y articular los mecanismos de transición hacia la paz</v>
          </cell>
          <cell r="E616" t="str">
            <v>Planeación Nacional</v>
          </cell>
          <cell r="F616" t="str">
            <v>DNP</v>
          </cell>
          <cell r="G616" t="str">
            <v>Promoción y fomento de la eficiencia gubernamental desde el Departamento Nacional de Planeación</v>
          </cell>
          <cell r="H616">
            <v>5246</v>
          </cell>
          <cell r="I616" t="str">
            <v>Entidades territoriales utilizando la nueva herramienta de gestión integrada y sistematizada</v>
          </cell>
          <cell r="J616" t="str">
            <v>Producto</v>
          </cell>
          <cell r="K616" t="str">
            <v>Sectorial</v>
          </cell>
          <cell r="L616" t="str">
            <v>SI</v>
          </cell>
          <cell r="M616" t="str">
            <v>NO</v>
          </cell>
          <cell r="N616" t="str">
            <v>NO</v>
          </cell>
          <cell r="O616" t="str">
            <v>NO</v>
          </cell>
          <cell r="P616" t="str">
            <v>Entidades</v>
          </cell>
          <cell r="Q616" t="str">
            <v>Anual</v>
          </cell>
          <cell r="R616" t="str">
            <v>Capacidad</v>
          </cell>
          <cell r="S616">
            <v>0</v>
          </cell>
          <cell r="T616">
            <v>0</v>
          </cell>
          <cell r="U616">
            <v>0</v>
          </cell>
          <cell r="V616">
            <v>50</v>
          </cell>
          <cell r="W616">
            <v>150</v>
          </cell>
          <cell r="X616">
            <v>150</v>
          </cell>
          <cell r="Y616">
            <v>0</v>
          </cell>
          <cell r="Z616">
            <v>0</v>
          </cell>
          <cell r="AA616">
            <v>0</v>
          </cell>
          <cell r="AB616">
            <v>0</v>
          </cell>
          <cell r="AC616">
            <v>0</v>
          </cell>
          <cell r="AD616">
            <v>0</v>
          </cell>
          <cell r="AE616">
            <v>0</v>
          </cell>
          <cell r="AF616">
            <v>0</v>
          </cell>
          <cell r="AG616">
            <v>0</v>
          </cell>
          <cell r="AH616" t="str">
            <v>Juan Miguel Durán Prieto</v>
          </cell>
          <cell r="AI616" t="str">
            <v>jmduran@dnp.gov.co</v>
          </cell>
          <cell r="AJ616">
            <v>30</v>
          </cell>
          <cell r="AK616">
            <v>0</v>
          </cell>
          <cell r="AL616">
            <v>0</v>
          </cell>
        </row>
        <row r="617">
          <cell r="A617">
            <v>4507</v>
          </cell>
          <cell r="B617" t="str">
            <v>Todos por un Nuevo País</v>
          </cell>
          <cell r="C617" t="str">
            <v>Seguridad, justicia y democracia para la construcción de paz</v>
          </cell>
          <cell r="D617" t="str">
            <v>Fortalecer y articular los mecanismos de transición hacia la paz</v>
          </cell>
          <cell r="E617" t="str">
            <v>Planeación Nacional</v>
          </cell>
          <cell r="F617" t="str">
            <v>DNP</v>
          </cell>
          <cell r="G617" t="str">
            <v>Promoción y fomento de la eficiencia gubernamental desde el Departamento Nacional de Planeación</v>
          </cell>
          <cell r="H617">
            <v>4507</v>
          </cell>
          <cell r="I617" t="str">
            <v>Ferias Nacionales de Servicio al Ciudadano realizadas</v>
          </cell>
          <cell r="J617" t="str">
            <v>Producto</v>
          </cell>
          <cell r="K617" t="str">
            <v>Sectorial</v>
          </cell>
          <cell r="L617" t="str">
            <v>SI</v>
          </cell>
          <cell r="M617" t="str">
            <v>NO</v>
          </cell>
          <cell r="N617" t="str">
            <v>NO</v>
          </cell>
          <cell r="O617" t="str">
            <v>SI</v>
          </cell>
          <cell r="P617" t="str">
            <v>Ferias</v>
          </cell>
          <cell r="Q617" t="str">
            <v>Semestral</v>
          </cell>
          <cell r="R617" t="str">
            <v>Acumulado</v>
          </cell>
          <cell r="S617">
            <v>23</v>
          </cell>
          <cell r="T617">
            <v>6</v>
          </cell>
          <cell r="U617">
            <v>6</v>
          </cell>
          <cell r="V617">
            <v>6</v>
          </cell>
          <cell r="W617">
            <v>6</v>
          </cell>
          <cell r="X617">
            <v>24</v>
          </cell>
          <cell r="Y617">
            <v>0</v>
          </cell>
          <cell r="Z617">
            <v>0</v>
          </cell>
          <cell r="AA617">
            <v>0</v>
          </cell>
          <cell r="AB617">
            <v>0</v>
          </cell>
          <cell r="AC617">
            <v>0</v>
          </cell>
          <cell r="AD617">
            <v>0</v>
          </cell>
          <cell r="AE617" t="str">
            <v>Se llevó a cabo la primera Feria Nacional de Servicio al Ciudadano en Quibdó, el 30 de abril de 2016, en donde asistieron 13.000 personas, 82 entidades, y se atendieron más de 400 trámites. El primer informe detallado de feria se encuentra en proceso de r</v>
          </cell>
          <cell r="AF617">
            <v>42490.208333333299</v>
          </cell>
          <cell r="AG617">
            <v>42501.664568321801</v>
          </cell>
          <cell r="AH617" t="str">
            <v>Juan Carlos Rodríguez Arana</v>
          </cell>
          <cell r="AI617" t="str">
            <v>jcrodrigueza@dnp.gov.co</v>
          </cell>
          <cell r="AJ617">
            <v>0</v>
          </cell>
          <cell r="AK617">
            <v>0</v>
          </cell>
          <cell r="AL617">
            <v>0</v>
          </cell>
        </row>
        <row r="618">
          <cell r="A618">
            <v>4527</v>
          </cell>
          <cell r="B618" t="str">
            <v>Todos por un Nuevo País</v>
          </cell>
          <cell r="C618" t="str">
            <v>Seguridad, justicia y democracia para la construcción de paz</v>
          </cell>
          <cell r="D618" t="str">
            <v>Fortalecer y articular los mecanismos de transición hacia la paz</v>
          </cell>
          <cell r="E618" t="str">
            <v>Planeación Nacional</v>
          </cell>
          <cell r="F618" t="str">
            <v>DNP</v>
          </cell>
          <cell r="G618" t="str">
            <v>Promoción y fomento de la eficiencia gubernamental desde el Departamento Nacional de Planeación</v>
          </cell>
          <cell r="H618">
            <v>4527</v>
          </cell>
          <cell r="I618" t="str">
            <v>Matrices de gestión de recomendaciones de evaluaciones finalizadas, concertadas con las entidades ejecutoras</v>
          </cell>
          <cell r="J618" t="str">
            <v>Gestión</v>
          </cell>
          <cell r="K618" t="str">
            <v>Sectorial</v>
          </cell>
          <cell r="L618" t="str">
            <v>SI</v>
          </cell>
          <cell r="M618" t="str">
            <v>NO</v>
          </cell>
          <cell r="N618" t="str">
            <v>NO</v>
          </cell>
          <cell r="O618" t="str">
            <v>SI</v>
          </cell>
          <cell r="P618" t="str">
            <v>Matrices de gestión de recomendaciones</v>
          </cell>
          <cell r="Q618" t="str">
            <v>Semestral</v>
          </cell>
          <cell r="R618" t="str">
            <v>Capacidad</v>
          </cell>
          <cell r="S618">
            <v>4</v>
          </cell>
          <cell r="T618">
            <v>10</v>
          </cell>
          <cell r="U618">
            <v>16</v>
          </cell>
          <cell r="V618">
            <v>22</v>
          </cell>
          <cell r="W618">
            <v>30</v>
          </cell>
          <cell r="X618">
            <v>30</v>
          </cell>
          <cell r="Y618">
            <v>0</v>
          </cell>
          <cell r="Z618">
            <v>0</v>
          </cell>
          <cell r="AA618">
            <v>0</v>
          </cell>
          <cell r="AB618">
            <v>0</v>
          </cell>
          <cell r="AC618">
            <v>0</v>
          </cell>
          <cell r="AD618">
            <v>0</v>
          </cell>
          <cell r="AE618" t="str">
            <v>A partir del Plan de Transferencia e Implementación de Recomendaciones, producto del desarrollo de la evaluación la Dirección de Seguimiento y Evaluación de Políticas Públicas adelantó el proceso de depuración y priorización de matrices de recomendaciones</v>
          </cell>
          <cell r="AF618">
            <v>42490.208333333299</v>
          </cell>
          <cell r="AG618">
            <v>42501.669126770801</v>
          </cell>
          <cell r="AH618" t="str">
            <v>Norma Janeth Gómez</v>
          </cell>
          <cell r="AI618" t="str">
            <v>nogomez@dnp.gov.co</v>
          </cell>
          <cell r="AJ618">
            <v>0</v>
          </cell>
          <cell r="AK618">
            <v>0</v>
          </cell>
          <cell r="AL618">
            <v>0</v>
          </cell>
        </row>
        <row r="619">
          <cell r="A619">
            <v>4528</v>
          </cell>
          <cell r="B619" t="str">
            <v>Todos por un Nuevo País</v>
          </cell>
          <cell r="C619" t="str">
            <v>Seguridad, justicia y democracia para la construcción de paz</v>
          </cell>
          <cell r="D619" t="str">
            <v>Fortalecer y articular los mecanismos de transición hacia la paz</v>
          </cell>
          <cell r="E619" t="str">
            <v>Planeación Nacional</v>
          </cell>
          <cell r="F619" t="str">
            <v>DNP</v>
          </cell>
          <cell r="G619" t="str">
            <v>Promoción y fomento de la eficiencia gubernamental desde el Departamento Nacional de Planeación</v>
          </cell>
          <cell r="H619">
            <v>4528</v>
          </cell>
          <cell r="I619" t="str">
            <v>Levantamientos de la encuesta de percepción ciudadana</v>
          </cell>
          <cell r="J619" t="str">
            <v>Producto</v>
          </cell>
          <cell r="K619" t="str">
            <v>Sectorial</v>
          </cell>
          <cell r="L619" t="str">
            <v>SI</v>
          </cell>
          <cell r="M619" t="str">
            <v>NO</v>
          </cell>
          <cell r="N619" t="str">
            <v>NO</v>
          </cell>
          <cell r="O619" t="str">
            <v>SI</v>
          </cell>
          <cell r="P619" t="str">
            <v>Levantamientos de encuestas</v>
          </cell>
          <cell r="Q619" t="str">
            <v>Anual</v>
          </cell>
          <cell r="R619" t="str">
            <v>Acumulado</v>
          </cell>
          <cell r="S619">
            <v>8</v>
          </cell>
          <cell r="T619">
            <v>1</v>
          </cell>
          <cell r="U619">
            <v>2</v>
          </cell>
          <cell r="V619">
            <v>2</v>
          </cell>
          <cell r="W619">
            <v>1</v>
          </cell>
          <cell r="X619">
            <v>6</v>
          </cell>
          <cell r="Y619">
            <v>0</v>
          </cell>
          <cell r="Z619">
            <v>0</v>
          </cell>
          <cell r="AA619">
            <v>0</v>
          </cell>
          <cell r="AB619">
            <v>0</v>
          </cell>
          <cell r="AC619">
            <v>0</v>
          </cell>
          <cell r="AD619">
            <v>0</v>
          </cell>
          <cell r="AE619" t="str">
            <v>Se continuó con el trabajo de campo. Con corte al 24 de abril de 2016 se habían realizado 4.886 encuestas de 9.711 programadas, llevando un avance del 50,3%. El trabajo de campo espera culminarse en el mes de mayo. Adicionalmente, la firma consultora envi</v>
          </cell>
          <cell r="AF619">
            <v>42490.208333333299</v>
          </cell>
          <cell r="AG619">
            <v>42502.455511608801</v>
          </cell>
          <cell r="AH619" t="str">
            <v>Sasha Magyaroff</v>
          </cell>
          <cell r="AI619" t="str">
            <v>smagyaroff@dnp.gov.co</v>
          </cell>
          <cell r="AJ619">
            <v>0</v>
          </cell>
          <cell r="AK619">
            <v>0</v>
          </cell>
          <cell r="AL619">
            <v>0</v>
          </cell>
        </row>
        <row r="620">
          <cell r="A620">
            <v>4529</v>
          </cell>
          <cell r="B620" t="str">
            <v>Todos por un Nuevo País</v>
          </cell>
          <cell r="C620" t="str">
            <v>Seguridad, justicia y democracia para la construcción de paz</v>
          </cell>
          <cell r="D620" t="str">
            <v>Fortalecer y articular los mecanismos de transición hacia la paz</v>
          </cell>
          <cell r="E620" t="str">
            <v>Planeación Nacional</v>
          </cell>
          <cell r="F620" t="str">
            <v>DNP</v>
          </cell>
          <cell r="G620" t="str">
            <v>Promoción y fomento de la eficiencia gubernamental desde el Departamento Nacional de Planeación</v>
          </cell>
          <cell r="H620">
            <v>4529</v>
          </cell>
          <cell r="I620" t="str">
            <v>Territorios con capacidades de construcción de paz con carácter participativo</v>
          </cell>
          <cell r="J620" t="str">
            <v>Resultado</v>
          </cell>
          <cell r="K620" t="str">
            <v>Sectorial</v>
          </cell>
          <cell r="L620" t="str">
            <v>SI</v>
          </cell>
          <cell r="M620" t="str">
            <v>NO</v>
          </cell>
          <cell r="N620" t="str">
            <v>NO</v>
          </cell>
          <cell r="O620" t="str">
            <v>SI</v>
          </cell>
          <cell r="P620" t="str">
            <v>Territorios</v>
          </cell>
          <cell r="Q620" t="str">
            <v>Anual</v>
          </cell>
          <cell r="R620" t="str">
            <v>Acumulado</v>
          </cell>
          <cell r="S620">
            <v>0</v>
          </cell>
          <cell r="T620">
            <v>4</v>
          </cell>
          <cell r="U620">
            <v>4</v>
          </cell>
          <cell r="V620">
            <v>4</v>
          </cell>
          <cell r="W620">
            <v>4</v>
          </cell>
          <cell r="X620">
            <v>16</v>
          </cell>
          <cell r="Y620">
            <v>0</v>
          </cell>
          <cell r="Z620">
            <v>0</v>
          </cell>
          <cell r="AA620">
            <v>0</v>
          </cell>
          <cell r="AB620">
            <v>0</v>
          </cell>
          <cell r="AC620">
            <v>0</v>
          </cell>
          <cell r="AD620">
            <v>0</v>
          </cell>
          <cell r="AE620" t="str">
            <v>El 8 de abril se llevó a cabo un taller con el DAFP, la ESAP, el DNP y la Oficina del Alto Comisionado para la Paz (OACP) para identificarlos pasos a seguir en la Estrategia de Fortalecimiento de Capacidades para la Construcción de paz. Esta estrategia se</v>
          </cell>
          <cell r="AF620">
            <v>42490.208333333299</v>
          </cell>
          <cell r="AG620">
            <v>42501.664299039403</v>
          </cell>
          <cell r="AH620" t="str">
            <v>Lina María García Muñóz</v>
          </cell>
          <cell r="AI620" t="str">
            <v>lmgarcia@dnp.gov.co</v>
          </cell>
          <cell r="AJ620">
            <v>0</v>
          </cell>
          <cell r="AK620">
            <v>0</v>
          </cell>
          <cell r="AL620">
            <v>0</v>
          </cell>
        </row>
        <row r="621">
          <cell r="A621">
            <v>4532</v>
          </cell>
          <cell r="B621" t="str">
            <v>Todos por un Nuevo País</v>
          </cell>
          <cell r="C621" t="str">
            <v>Seguridad, justicia y democracia para la construcción de paz</v>
          </cell>
          <cell r="D621" t="str">
            <v>Fortalecer y articular los mecanismos de transición hacia la paz</v>
          </cell>
          <cell r="E621" t="str">
            <v>Planeación Nacional</v>
          </cell>
          <cell r="F621" t="str">
            <v>DNP</v>
          </cell>
          <cell r="G621" t="str">
            <v>Promoción y fomento de la eficiencia gubernamental desde el Departamento Nacional de Planeación</v>
          </cell>
          <cell r="H621">
            <v>4532</v>
          </cell>
          <cell r="I621" t="str">
            <v>Solicitudes de información a municipios por parte de entidades nacional, entidades de control y departamentos</v>
          </cell>
          <cell r="J621" t="str">
            <v>Producto</v>
          </cell>
          <cell r="K621" t="str">
            <v>Sectorial</v>
          </cell>
          <cell r="L621" t="str">
            <v>SI</v>
          </cell>
          <cell r="M621" t="str">
            <v>NO</v>
          </cell>
          <cell r="N621" t="str">
            <v>NO</v>
          </cell>
          <cell r="O621" t="str">
            <v>SI</v>
          </cell>
          <cell r="P621" t="str">
            <v>Tasa</v>
          </cell>
          <cell r="Q621" t="str">
            <v>Anual</v>
          </cell>
          <cell r="R621" t="str">
            <v>Reducción</v>
          </cell>
          <cell r="S621">
            <v>200</v>
          </cell>
          <cell r="T621">
            <v>200</v>
          </cell>
          <cell r="U621">
            <v>200</v>
          </cell>
          <cell r="V621">
            <v>190</v>
          </cell>
          <cell r="W621">
            <v>190</v>
          </cell>
          <cell r="X621">
            <v>190</v>
          </cell>
          <cell r="Y621">
            <v>0</v>
          </cell>
          <cell r="Z621">
            <v>0</v>
          </cell>
          <cell r="AA621">
            <v>0</v>
          </cell>
          <cell r="AB621">
            <v>0</v>
          </cell>
          <cell r="AC621">
            <v>0</v>
          </cell>
          <cell r="AD621">
            <v>0</v>
          </cell>
          <cell r="AE621">
            <v>0</v>
          </cell>
          <cell r="AF621">
            <v>0</v>
          </cell>
          <cell r="AG621">
            <v>0</v>
          </cell>
          <cell r="AH621" t="str">
            <v>Ivan Osejo Villamil</v>
          </cell>
          <cell r="AI621" t="str">
            <v>iosejo@dnp.gov.co</v>
          </cell>
          <cell r="AJ621">
            <v>120</v>
          </cell>
          <cell r="AK621">
            <v>0</v>
          </cell>
          <cell r="AL621">
            <v>0</v>
          </cell>
        </row>
        <row r="622">
          <cell r="A622">
            <v>4533</v>
          </cell>
          <cell r="B622" t="str">
            <v>Todos por un Nuevo País</v>
          </cell>
          <cell r="C622" t="str">
            <v>Seguridad, justicia y democracia para la construcción de paz</v>
          </cell>
          <cell r="D622" t="str">
            <v>Fortalecer y articular los mecanismos de transición hacia la paz</v>
          </cell>
          <cell r="E622" t="str">
            <v>Planeación Nacional</v>
          </cell>
          <cell r="F622" t="str">
            <v>DNP</v>
          </cell>
          <cell r="G622" t="str">
            <v>Promoción y fomento de la eficiencia gubernamental desde el Departamento Nacional de Planeación</v>
          </cell>
          <cell r="H622">
            <v>4533</v>
          </cell>
          <cell r="I622" t="str">
            <v>Planes estratégicos territoriales para la construcción de paz construidos y en proceso de implementación</v>
          </cell>
          <cell r="J622" t="str">
            <v>Producto</v>
          </cell>
          <cell r="K622" t="str">
            <v>Sectorial</v>
          </cell>
          <cell r="L622" t="str">
            <v>SI</v>
          </cell>
          <cell r="M622" t="str">
            <v>NO</v>
          </cell>
          <cell r="N622" t="str">
            <v>NO</v>
          </cell>
          <cell r="O622" t="str">
            <v>SI</v>
          </cell>
          <cell r="P622" t="str">
            <v>Planes estratégicos territoriales</v>
          </cell>
          <cell r="Q622" t="str">
            <v>Anual</v>
          </cell>
          <cell r="R622" t="str">
            <v>Acumulado</v>
          </cell>
          <cell r="S622">
            <v>0</v>
          </cell>
          <cell r="T622">
            <v>3</v>
          </cell>
          <cell r="U622">
            <v>3</v>
          </cell>
          <cell r="V622">
            <v>3</v>
          </cell>
          <cell r="W622">
            <v>3</v>
          </cell>
          <cell r="X622">
            <v>12</v>
          </cell>
          <cell r="Y622">
            <v>0</v>
          </cell>
          <cell r="Z622">
            <v>0</v>
          </cell>
          <cell r="AA622">
            <v>0</v>
          </cell>
          <cell r="AB622">
            <v>0</v>
          </cell>
          <cell r="AC622">
            <v>0</v>
          </cell>
          <cell r="AD622">
            <v>0</v>
          </cell>
          <cell r="AE622" t="str">
            <v>En el marco de la subvención ofrecida por la Agencia de cooperación Española AECID, se realizaron los ajustes sugeridos a la ficha del proyecto: “Asistencia a entidades territoriales priorizadas en la implementación de herramientas para la prevención y ge</v>
          </cell>
          <cell r="AF622">
            <v>42490.208333333299</v>
          </cell>
          <cell r="AG622">
            <v>42501.662782754604</v>
          </cell>
          <cell r="AH622" t="str">
            <v>Lina María García Muñóz</v>
          </cell>
          <cell r="AI622" t="str">
            <v>lmgarcia@dnp.gov.co</v>
          </cell>
          <cell r="AJ622">
            <v>0</v>
          </cell>
          <cell r="AK622">
            <v>0</v>
          </cell>
          <cell r="AL622">
            <v>0</v>
          </cell>
        </row>
        <row r="623">
          <cell r="A623">
            <v>4504</v>
          </cell>
          <cell r="B623" t="str">
            <v>Todos por un Nuevo País</v>
          </cell>
          <cell r="C623" t="str">
            <v>Seguridad, justicia y democracia para la construcción de paz</v>
          </cell>
          <cell r="D623" t="str">
            <v>Fortalecer y articular los mecanismos de transición hacia la paz</v>
          </cell>
          <cell r="E623" t="str">
            <v>Planeación Nacional</v>
          </cell>
          <cell r="F623" t="str">
            <v>DNP</v>
          </cell>
          <cell r="G623" t="str">
            <v>Promoción y fomento de la eficiencia gubernamental desde el Departamento Nacional de Planeación</v>
          </cell>
          <cell r="H623">
            <v>4504</v>
          </cell>
          <cell r="I623" t="str">
            <v>Índice de cumplimiento de la política de servicio al ciudadano a nivel nacional</v>
          </cell>
          <cell r="J623" t="str">
            <v>Resultado</v>
          </cell>
          <cell r="K623" t="str">
            <v>Sectorial</v>
          </cell>
          <cell r="L623" t="str">
            <v>SI</v>
          </cell>
          <cell r="M623" t="str">
            <v>NO</v>
          </cell>
          <cell r="N623" t="str">
            <v>NO</v>
          </cell>
          <cell r="O623" t="str">
            <v>SI</v>
          </cell>
          <cell r="P623" t="str">
            <v>Indice</v>
          </cell>
          <cell r="Q623" t="str">
            <v>Anual</v>
          </cell>
          <cell r="R623" t="str">
            <v>Flujo</v>
          </cell>
          <cell r="S623">
            <v>66.900000000000006</v>
          </cell>
          <cell r="T623">
            <v>67.69</v>
          </cell>
          <cell r="U623">
            <v>68.44</v>
          </cell>
          <cell r="V623">
            <v>69.19</v>
          </cell>
          <cell r="W623">
            <v>69.94</v>
          </cell>
          <cell r="X623">
            <v>69.94</v>
          </cell>
          <cell r="Y623">
            <v>0</v>
          </cell>
          <cell r="Z623">
            <v>0</v>
          </cell>
          <cell r="AA623">
            <v>0</v>
          </cell>
          <cell r="AB623">
            <v>0</v>
          </cell>
          <cell r="AC623">
            <v>0</v>
          </cell>
          <cell r="AD623">
            <v>0</v>
          </cell>
          <cell r="AE623" t="str">
            <v xml:space="preserve">Con respecto al seguimiento de la gestión de acompañamiento en el año 2015, se revisaron los Planes Anticorrupción de cada una de las entidades del orden nacional atendidas el año anterior. En cuanto a la intervención 2016, se entregaron los instrumentos </v>
          </cell>
          <cell r="AF623">
            <v>42490.208333333299</v>
          </cell>
          <cell r="AG623">
            <v>42501.614388310198</v>
          </cell>
          <cell r="AH623" t="str">
            <v>Juan Carlos Rodríguez Arana</v>
          </cell>
          <cell r="AI623" t="str">
            <v>jcrodrigueza@dnp.gov.co</v>
          </cell>
          <cell r="AJ623">
            <v>150</v>
          </cell>
          <cell r="AK623">
            <v>0</v>
          </cell>
          <cell r="AL623">
            <v>0</v>
          </cell>
        </row>
        <row r="624">
          <cell r="A624">
            <v>4506</v>
          </cell>
          <cell r="B624" t="str">
            <v>Todos por un Nuevo País</v>
          </cell>
          <cell r="C624" t="str">
            <v>Seguridad, justicia y democracia para la construcción de paz</v>
          </cell>
          <cell r="D624" t="str">
            <v>Fortalecer y articular los mecanismos de transición hacia la paz</v>
          </cell>
          <cell r="E624" t="str">
            <v>Planeación Nacional</v>
          </cell>
          <cell r="F624" t="str">
            <v>DNP</v>
          </cell>
          <cell r="G624" t="str">
            <v>Promoción y fomento de la eficiencia gubernamental desde el Departamento Nacional de Planeación</v>
          </cell>
          <cell r="H624">
            <v>4506</v>
          </cell>
          <cell r="I624" t="str">
            <v>Índice de Percepción ciudadana sobre la calidad y accesibilidad de los trámites y servicios de la Administración Pública</v>
          </cell>
          <cell r="J624" t="str">
            <v>Resultado</v>
          </cell>
          <cell r="K624" t="str">
            <v>Sectorial</v>
          </cell>
          <cell r="L624" t="str">
            <v>SI</v>
          </cell>
          <cell r="M624" t="str">
            <v>NO</v>
          </cell>
          <cell r="N624" t="str">
            <v>NO</v>
          </cell>
          <cell r="O624" t="str">
            <v>SI</v>
          </cell>
          <cell r="P624" t="str">
            <v>Indice</v>
          </cell>
          <cell r="Q624" t="str">
            <v>Anual</v>
          </cell>
          <cell r="R624" t="str">
            <v>Flujo</v>
          </cell>
          <cell r="S624">
            <v>58.9</v>
          </cell>
          <cell r="T624">
            <v>60.447000000000003</v>
          </cell>
          <cell r="U624">
            <v>61.965000000000003</v>
          </cell>
          <cell r="V624">
            <v>63.481999999999999</v>
          </cell>
          <cell r="W624">
            <v>65</v>
          </cell>
          <cell r="X624">
            <v>65</v>
          </cell>
          <cell r="Y624">
            <v>0</v>
          </cell>
          <cell r="Z624">
            <v>0</v>
          </cell>
          <cell r="AA624">
            <v>0</v>
          </cell>
          <cell r="AB624">
            <v>0</v>
          </cell>
          <cell r="AC624">
            <v>0</v>
          </cell>
          <cell r="AD624">
            <v>0</v>
          </cell>
          <cell r="AE624" t="str">
            <v>Se dio inicio a la estructuración de una nueva herramienta; el observatorio ciudadano. Se está en proceso de establecer el objetivo y su alcance, así como los posibles mecanismos a explorar. Con respecto a la norma técnica en servicio al ciudadano, se fir</v>
          </cell>
          <cell r="AF624">
            <v>42490.208333333299</v>
          </cell>
          <cell r="AG624">
            <v>42501.663423460603</v>
          </cell>
          <cell r="AH624" t="str">
            <v>Juan Carlos Rodríguez Arana</v>
          </cell>
          <cell r="AI624" t="str">
            <v>jcrodrigueza@dnp.gov.co</v>
          </cell>
          <cell r="AJ624">
            <v>30</v>
          </cell>
          <cell r="AK624">
            <v>0</v>
          </cell>
          <cell r="AL624">
            <v>0</v>
          </cell>
        </row>
        <row r="625">
          <cell r="A625">
            <v>5291</v>
          </cell>
          <cell r="B625" t="str">
            <v>Todos por un Nuevo País</v>
          </cell>
          <cell r="C625" t="str">
            <v>Buen Gobierno</v>
          </cell>
          <cell r="D625" t="str">
            <v>Fortalecer la articulación Nación-territorio</v>
          </cell>
          <cell r="E625" t="str">
            <v>Planeación Nacional</v>
          </cell>
          <cell r="F625" t="str">
            <v>DNP</v>
          </cell>
          <cell r="G625" t="str">
            <v>Gestión pública orientada a resultados</v>
          </cell>
          <cell r="H625">
            <v>5291</v>
          </cell>
          <cell r="I625" t="str">
            <v>Porcentaje del presupuesto de inversión de SGR y PGN orientado a resultados, en proceso de implementación</v>
          </cell>
          <cell r="J625" t="str">
            <v>Gestión</v>
          </cell>
          <cell r="K625" t="str">
            <v>Sectorial</v>
          </cell>
          <cell r="L625" t="str">
            <v>NO</v>
          </cell>
          <cell r="M625" t="str">
            <v>NO</v>
          </cell>
          <cell r="N625" t="str">
            <v>NO</v>
          </cell>
          <cell r="O625" t="str">
            <v>SI</v>
          </cell>
          <cell r="P625" t="str">
            <v>Porcentaje</v>
          </cell>
          <cell r="Q625" t="str">
            <v>Anual</v>
          </cell>
          <cell r="R625" t="str">
            <v>Flujo</v>
          </cell>
          <cell r="S625">
            <v>0</v>
          </cell>
          <cell r="T625">
            <v>12</v>
          </cell>
          <cell r="U625">
            <v>40</v>
          </cell>
          <cell r="V625">
            <v>70</v>
          </cell>
          <cell r="W625">
            <v>90</v>
          </cell>
          <cell r="X625">
            <v>90</v>
          </cell>
          <cell r="Y625">
            <v>0</v>
          </cell>
          <cell r="Z625">
            <v>0</v>
          </cell>
          <cell r="AA625">
            <v>0</v>
          </cell>
          <cell r="AB625">
            <v>0</v>
          </cell>
          <cell r="AC625">
            <v>0</v>
          </cell>
          <cell r="AD625">
            <v>0</v>
          </cell>
          <cell r="AE625" t="str">
            <v>El Banco Mundial continúa con la definición y diseño de la metodología de revisiones de gasto con el fin de iniciar la implementación en los sectores seleccionados en el mes de mayo.</v>
          </cell>
          <cell r="AF625">
            <v>42490.208333333299</v>
          </cell>
          <cell r="AG625">
            <v>42501.662002546298</v>
          </cell>
          <cell r="AH625" t="str">
            <v>Carolina Londoño Araque</v>
          </cell>
          <cell r="AI625" t="str">
            <v>clondono@dnp.gov.co</v>
          </cell>
          <cell r="AJ625">
            <v>0</v>
          </cell>
          <cell r="AK625">
            <v>0</v>
          </cell>
          <cell r="AL625">
            <v>0</v>
          </cell>
        </row>
        <row r="626">
          <cell r="A626">
            <v>4509</v>
          </cell>
          <cell r="B626" t="str">
            <v>Todos por un Nuevo País</v>
          </cell>
          <cell r="C626" t="str">
            <v>Buen Gobierno</v>
          </cell>
          <cell r="D626" t="str">
            <v>Fortalecer la articulación Nación-territorio</v>
          </cell>
          <cell r="E626" t="str">
            <v>Planeación Nacional</v>
          </cell>
          <cell r="F626" t="str">
            <v>DNP</v>
          </cell>
          <cell r="G626" t="str">
            <v>Promoción del desarrollo y la convergencia regional</v>
          </cell>
          <cell r="H626">
            <v>4509</v>
          </cell>
          <cell r="I626" t="str">
            <v>Municipios con bajo desempeño integral - Meta Nacional</v>
          </cell>
          <cell r="J626" t="str">
            <v>Resultado</v>
          </cell>
          <cell r="K626" t="str">
            <v>Sectorial</v>
          </cell>
          <cell r="L626" t="str">
            <v>SI</v>
          </cell>
          <cell r="M626" t="str">
            <v>SI</v>
          </cell>
          <cell r="N626" t="str">
            <v>NO</v>
          </cell>
          <cell r="O626" t="str">
            <v>SI</v>
          </cell>
          <cell r="P626" t="str">
            <v>Municipios</v>
          </cell>
          <cell r="Q626" t="str">
            <v>Anual</v>
          </cell>
          <cell r="R626" t="str">
            <v>Reducción</v>
          </cell>
          <cell r="S626">
            <v>250</v>
          </cell>
          <cell r="T626">
            <v>232</v>
          </cell>
          <cell r="U626">
            <v>213</v>
          </cell>
          <cell r="V626">
            <v>206</v>
          </cell>
          <cell r="W626">
            <v>196</v>
          </cell>
          <cell r="X626">
            <v>196</v>
          </cell>
          <cell r="Y626">
            <v>0</v>
          </cell>
          <cell r="Z626">
            <v>0</v>
          </cell>
          <cell r="AA626">
            <v>0</v>
          </cell>
          <cell r="AB626">
            <v>0</v>
          </cell>
          <cell r="AC626">
            <v>0</v>
          </cell>
          <cell r="AD626">
            <v>0</v>
          </cell>
          <cell r="AE626" t="str">
            <v>Se ajustaron los aplicativos SIEE y SICEP Gestión Web para el reporte de la información que inicia en el mes de mayo. Se emitió la Circular 11-4 de 2016 donde se entregan las Orientaciones, procedimientos e instrumentos para el reporte de la información r</v>
          </cell>
          <cell r="AF626">
            <v>42490.208333333299</v>
          </cell>
          <cell r="AG626">
            <v>42502.435280011603</v>
          </cell>
          <cell r="AH626" t="str">
            <v>Ivan Osejo Villamil</v>
          </cell>
          <cell r="AI626" t="str">
            <v>iosejo@dnp.gov.co</v>
          </cell>
          <cell r="AJ626">
            <v>240</v>
          </cell>
          <cell r="AK626">
            <v>0</v>
          </cell>
          <cell r="AL626">
            <v>0</v>
          </cell>
        </row>
        <row r="627">
          <cell r="A627">
            <v>4523</v>
          </cell>
          <cell r="B627" t="str">
            <v>Todos por un Nuevo País</v>
          </cell>
          <cell r="C627" t="str">
            <v>Buen Gobierno</v>
          </cell>
          <cell r="D627" t="str">
            <v>Fortalecer la articulación Nación-territorio</v>
          </cell>
          <cell r="E627" t="str">
            <v>Planeación Nacional</v>
          </cell>
          <cell r="F627" t="str">
            <v>DNP</v>
          </cell>
          <cell r="G627" t="str">
            <v>Promoción del desarrollo y la convergencia regional</v>
          </cell>
          <cell r="H627">
            <v>4523</v>
          </cell>
          <cell r="I627" t="str">
            <v>Regiones con modelo tendencial de ocupación</v>
          </cell>
          <cell r="J627" t="str">
            <v>Resultado</v>
          </cell>
          <cell r="K627" t="str">
            <v>Sectorial</v>
          </cell>
          <cell r="L627" t="str">
            <v>SI</v>
          </cell>
          <cell r="M627" t="str">
            <v>NO</v>
          </cell>
          <cell r="N627" t="str">
            <v>NO</v>
          </cell>
          <cell r="O627" t="str">
            <v>SI</v>
          </cell>
          <cell r="P627" t="str">
            <v>Modelo de escenarios de ocupación</v>
          </cell>
          <cell r="Q627" t="str">
            <v>Anual</v>
          </cell>
          <cell r="R627" t="str">
            <v>Acumulado</v>
          </cell>
          <cell r="S627">
            <v>0</v>
          </cell>
          <cell r="T627">
            <v>1</v>
          </cell>
          <cell r="U627">
            <v>4</v>
          </cell>
          <cell r="V627">
            <v>2</v>
          </cell>
          <cell r="W627">
            <v>0</v>
          </cell>
          <cell r="X627">
            <v>7</v>
          </cell>
          <cell r="Y627">
            <v>0</v>
          </cell>
          <cell r="Z627">
            <v>0</v>
          </cell>
          <cell r="AA627">
            <v>0</v>
          </cell>
          <cell r="AB627">
            <v>0</v>
          </cell>
          <cell r="AC627">
            <v>0</v>
          </cell>
          <cell r="AD627">
            <v>0</v>
          </cell>
          <cell r="AE627" t="str">
            <v>En avance a la formulación del modelo para la región de llanos, se presenta un documento borrador donde se indica la propuesta metodológica, el alcance del modelo y las acciones adelantadas para el desarrollo de la formulación de los escenarios tendencial</v>
          </cell>
          <cell r="AF627">
            <v>42460.208333333299</v>
          </cell>
          <cell r="AG627">
            <v>42468.628334259301</v>
          </cell>
          <cell r="AH627" t="str">
            <v>Carlos Alberto Aparicio Patiño</v>
          </cell>
          <cell r="AI627" t="str">
            <v>caparicio@dnp.gov.co</v>
          </cell>
          <cell r="AJ627">
            <v>7</v>
          </cell>
          <cell r="AK627">
            <v>0</v>
          </cell>
          <cell r="AL627">
            <v>0</v>
          </cell>
        </row>
        <row r="628">
          <cell r="A628">
            <v>4524</v>
          </cell>
          <cell r="B628" t="str">
            <v>Todos por un Nuevo País</v>
          </cell>
          <cell r="C628" t="str">
            <v>Buen Gobierno</v>
          </cell>
          <cell r="D628" t="str">
            <v>Fortalecer la articulación Nación-territorio</v>
          </cell>
          <cell r="E628" t="str">
            <v>Planeación Nacional</v>
          </cell>
          <cell r="F628" t="str">
            <v>DNP</v>
          </cell>
          <cell r="G628" t="str">
            <v>Promoción del desarrollo y la convergencia regional</v>
          </cell>
          <cell r="H628">
            <v>4524</v>
          </cell>
          <cell r="I628" t="str">
            <v>Porcentaje de implementación de Plan Todos Somos PaZcífico</v>
          </cell>
          <cell r="J628" t="str">
            <v>Resultado</v>
          </cell>
          <cell r="K628" t="str">
            <v>Sectorial</v>
          </cell>
          <cell r="L628" t="str">
            <v>SI</v>
          </cell>
          <cell r="M628" t="str">
            <v>NO</v>
          </cell>
          <cell r="N628" t="str">
            <v>NO</v>
          </cell>
          <cell r="O628" t="str">
            <v>SI</v>
          </cell>
          <cell r="P628" t="str">
            <v>Porcentaje</v>
          </cell>
          <cell r="Q628" t="str">
            <v>Anual</v>
          </cell>
          <cell r="R628" t="str">
            <v>Capacidad</v>
          </cell>
          <cell r="S628">
            <v>0</v>
          </cell>
          <cell r="T628">
            <v>10</v>
          </cell>
          <cell r="U628">
            <v>30</v>
          </cell>
          <cell r="V628">
            <v>60</v>
          </cell>
          <cell r="W628">
            <v>100</v>
          </cell>
          <cell r="X628">
            <v>100</v>
          </cell>
          <cell r="Y628">
            <v>0</v>
          </cell>
          <cell r="Z628">
            <v>0</v>
          </cell>
          <cell r="AA628">
            <v>0</v>
          </cell>
          <cell r="AB628">
            <v>0</v>
          </cell>
          <cell r="AC628">
            <v>0</v>
          </cell>
          <cell r="AD628">
            <v>0</v>
          </cell>
          <cell r="AE628" t="str">
            <v>Se realiza la primera sesión de la Junta Administradora del Fondo para el Desarrollo del Plan Todos Somos PaZcífico con el fin de aprobar el presupuesto de cooperación técnica del BID.</v>
          </cell>
          <cell r="AF628">
            <v>42460.208333333299</v>
          </cell>
          <cell r="AG628">
            <v>42465.427198726902</v>
          </cell>
          <cell r="AH628" t="str">
            <v>Carlos Alberto Aparicio Patiño</v>
          </cell>
          <cell r="AI628" t="str">
            <v>caparicio@dnp.gov.co</v>
          </cell>
          <cell r="AJ628">
            <v>30</v>
          </cell>
          <cell r="AK628">
            <v>0</v>
          </cell>
          <cell r="AL628">
            <v>0</v>
          </cell>
        </row>
        <row r="629">
          <cell r="A629">
            <v>4525</v>
          </cell>
          <cell r="B629" t="str">
            <v>Todos por un Nuevo País</v>
          </cell>
          <cell r="C629" t="str">
            <v>Buen Gobierno</v>
          </cell>
          <cell r="D629" t="str">
            <v>Fortalecer la articulación Nación-territorio</v>
          </cell>
          <cell r="E629" t="str">
            <v>Planeación Nacional</v>
          </cell>
          <cell r="F629" t="str">
            <v>DNP</v>
          </cell>
          <cell r="G629" t="str">
            <v>Promoción del desarrollo y la convergencia regional</v>
          </cell>
          <cell r="H629">
            <v>4525</v>
          </cell>
          <cell r="I629" t="str">
            <v>Sectores con lineamientos estratégicos de Ordenamiento Territorial formulados</v>
          </cell>
          <cell r="J629" t="str">
            <v>Producto</v>
          </cell>
          <cell r="K629" t="str">
            <v>Sectorial</v>
          </cell>
          <cell r="L629" t="str">
            <v>SI</v>
          </cell>
          <cell r="M629" t="str">
            <v>NO</v>
          </cell>
          <cell r="N629" t="str">
            <v>NO</v>
          </cell>
          <cell r="O629" t="str">
            <v>SI</v>
          </cell>
          <cell r="P629" t="str">
            <v>Sectores</v>
          </cell>
          <cell r="Q629" t="str">
            <v>Anual</v>
          </cell>
          <cell r="R629" t="str">
            <v>Acumulado</v>
          </cell>
          <cell r="S629">
            <v>0</v>
          </cell>
          <cell r="T629">
            <v>0</v>
          </cell>
          <cell r="U629">
            <v>5</v>
          </cell>
          <cell r="V629">
            <v>5</v>
          </cell>
          <cell r="W629">
            <v>6</v>
          </cell>
          <cell r="X629">
            <v>16</v>
          </cell>
          <cell r="Y629">
            <v>0</v>
          </cell>
          <cell r="Z629">
            <v>0</v>
          </cell>
          <cell r="AA629">
            <v>0</v>
          </cell>
          <cell r="AB629">
            <v>0</v>
          </cell>
          <cell r="AC629">
            <v>0</v>
          </cell>
          <cell r="AD629">
            <v>0</v>
          </cell>
          <cell r="AE629" t="str">
            <v xml:space="preserve">Se continuó con las discusiones y concertación del texto y alcance del Decreto entre los equipos técnicos y jurídicos de los sectores involucrados. </v>
          </cell>
          <cell r="AF629">
            <v>42400.208333333299</v>
          </cell>
          <cell r="AG629">
            <v>42405.6525722222</v>
          </cell>
          <cell r="AH629" t="str">
            <v>Carlos Alberto Aparicio Patiño</v>
          </cell>
          <cell r="AI629" t="str">
            <v>caparicio@dnp.gov.co</v>
          </cell>
          <cell r="AJ629">
            <v>15</v>
          </cell>
          <cell r="AK629">
            <v>0</v>
          </cell>
          <cell r="AL629">
            <v>0</v>
          </cell>
        </row>
        <row r="630">
          <cell r="A630">
            <v>4530</v>
          </cell>
          <cell r="B630" t="str">
            <v>Todos por un Nuevo País</v>
          </cell>
          <cell r="C630" t="str">
            <v>Buen Gobierno</v>
          </cell>
          <cell r="D630" t="str">
            <v>Fortalecer la articulación Nación-territorio</v>
          </cell>
          <cell r="E630" t="str">
            <v>Planeación Nacional</v>
          </cell>
          <cell r="F630" t="str">
            <v>DNP</v>
          </cell>
          <cell r="G630" t="str">
            <v>Promoción del desarrollo y la convergencia regional</v>
          </cell>
          <cell r="H630">
            <v>4530</v>
          </cell>
          <cell r="I630" t="str">
            <v>Organizaciones de planificación regional existentes donde participa el DNP</v>
          </cell>
          <cell r="J630" t="str">
            <v>Gestión</v>
          </cell>
          <cell r="K630" t="str">
            <v>Sectorial</v>
          </cell>
          <cell r="L630" t="str">
            <v>SI</v>
          </cell>
          <cell r="M630" t="str">
            <v>NO</v>
          </cell>
          <cell r="N630" t="str">
            <v>NO</v>
          </cell>
          <cell r="O630" t="str">
            <v>SI</v>
          </cell>
          <cell r="P630" t="str">
            <v>Organizaciones de planificación regional</v>
          </cell>
          <cell r="Q630" t="str">
            <v>Anual</v>
          </cell>
          <cell r="R630" t="str">
            <v>Capacidad</v>
          </cell>
          <cell r="S630">
            <v>0</v>
          </cell>
          <cell r="T630">
            <v>0</v>
          </cell>
          <cell r="U630">
            <v>2</v>
          </cell>
          <cell r="V630">
            <v>4</v>
          </cell>
          <cell r="W630">
            <v>6</v>
          </cell>
          <cell r="X630">
            <v>6</v>
          </cell>
          <cell r="Y630">
            <v>0</v>
          </cell>
          <cell r="Z630">
            <v>0</v>
          </cell>
          <cell r="AA630">
            <v>0</v>
          </cell>
          <cell r="AB630">
            <v>0</v>
          </cell>
          <cell r="AC630">
            <v>0</v>
          </cell>
          <cell r="AD630">
            <v>0</v>
          </cell>
          <cell r="AE630">
            <v>0</v>
          </cell>
          <cell r="AF630">
            <v>0</v>
          </cell>
          <cell r="AG630">
            <v>0</v>
          </cell>
          <cell r="AH630" t="str">
            <v>Carlos Alberto Aparicio Patiño</v>
          </cell>
          <cell r="AI630" t="str">
            <v>caparicio@dnp.gov.co</v>
          </cell>
          <cell r="AJ630">
            <v>30</v>
          </cell>
          <cell r="AK630">
            <v>0</v>
          </cell>
          <cell r="AL630">
            <v>0</v>
          </cell>
        </row>
        <row r="631">
          <cell r="A631">
            <v>5245</v>
          </cell>
          <cell r="B631" t="str">
            <v>Todos por un Nuevo País</v>
          </cell>
          <cell r="C631" t="str">
            <v>Buen Gobierno</v>
          </cell>
          <cell r="D631" t="str">
            <v>Fortalecer la articulación Nación-territorio</v>
          </cell>
          <cell r="E631" t="str">
            <v>Planeación Nacional</v>
          </cell>
          <cell r="F631" t="str">
            <v>DNP</v>
          </cell>
          <cell r="G631" t="str">
            <v>Promoción del desarrollo y la convergencia regional</v>
          </cell>
          <cell r="H631">
            <v>5245</v>
          </cell>
          <cell r="I631" t="str">
            <v>Hogares en pobreza rural por ingresos</v>
          </cell>
          <cell r="J631" t="str">
            <v>Resultado</v>
          </cell>
          <cell r="K631" t="str">
            <v>Sectorial</v>
          </cell>
          <cell r="L631" t="str">
            <v>SI</v>
          </cell>
          <cell r="M631" t="str">
            <v>NO</v>
          </cell>
          <cell r="N631" t="str">
            <v>NO</v>
          </cell>
          <cell r="O631" t="str">
            <v>SI</v>
          </cell>
          <cell r="P631" t="str">
            <v>Hogares</v>
          </cell>
          <cell r="Q631" t="str">
            <v>Anual</v>
          </cell>
          <cell r="R631" t="str">
            <v>Reducción</v>
          </cell>
          <cell r="S631">
            <v>1010201</v>
          </cell>
          <cell r="T631">
            <v>993479</v>
          </cell>
          <cell r="U631">
            <v>960854</v>
          </cell>
          <cell r="V631">
            <v>929480</v>
          </cell>
          <cell r="W631">
            <v>917038</v>
          </cell>
          <cell r="X631">
            <v>917038</v>
          </cell>
          <cell r="Y631">
            <v>0</v>
          </cell>
          <cell r="Z631">
            <v>0</v>
          </cell>
          <cell r="AA631">
            <v>0</v>
          </cell>
          <cell r="AB631">
            <v>0</v>
          </cell>
          <cell r="AC631">
            <v>0</v>
          </cell>
          <cell r="AD631">
            <v>0</v>
          </cell>
          <cell r="AE631" t="str">
            <v>El número hogares rurales en condición de pobreza monetaria se obtiene de la Gran Encuesta Integrada de Hogares, la cual es publicada (agregación anual) en el mes de marzo del 2017. Por esta razón, no es posible disponer de avance para el respectivo mes.</v>
          </cell>
          <cell r="AF631">
            <v>42490.208333333299</v>
          </cell>
          <cell r="AG631">
            <v>42502.4910528935</v>
          </cell>
          <cell r="AH631" t="str">
            <v>Diego Andrés Mora García</v>
          </cell>
          <cell r="AI631" t="str">
            <v>damora@dnp.gov.co</v>
          </cell>
          <cell r="AJ631">
            <v>90</v>
          </cell>
          <cell r="AK631">
            <v>0</v>
          </cell>
          <cell r="AL631">
            <v>0</v>
          </cell>
        </row>
        <row r="632">
          <cell r="A632">
            <v>5288</v>
          </cell>
          <cell r="B632" t="str">
            <v>Todos por un Nuevo País</v>
          </cell>
          <cell r="C632" t="str">
            <v>Buen Gobierno</v>
          </cell>
          <cell r="D632" t="str">
            <v>Fortalecer la articulación Nación-territorio</v>
          </cell>
          <cell r="E632" t="str">
            <v>Planeación Nacional</v>
          </cell>
          <cell r="F632" t="str">
            <v>DNP</v>
          </cell>
          <cell r="G632" t="str">
            <v>Grupos Étnicos - Planeación</v>
          </cell>
          <cell r="H632">
            <v>5288</v>
          </cell>
          <cell r="I632" t="str">
            <v>Recursos destinados para el fortalecimiento de las Kumpañy</v>
          </cell>
          <cell r="J632" t="str">
            <v>Producto</v>
          </cell>
          <cell r="K632" t="str">
            <v>Transversal</v>
          </cell>
          <cell r="L632" t="str">
            <v>SI</v>
          </cell>
          <cell r="M632" t="str">
            <v>NO</v>
          </cell>
          <cell r="N632" t="str">
            <v>NO</v>
          </cell>
          <cell r="O632" t="str">
            <v>SI</v>
          </cell>
          <cell r="P632" t="str">
            <v xml:space="preserve">Recursos </v>
          </cell>
          <cell r="Q632" t="str">
            <v>Anual</v>
          </cell>
          <cell r="R632" t="str">
            <v>Acumulado</v>
          </cell>
          <cell r="S632">
            <v>0</v>
          </cell>
          <cell r="T632">
            <v>200000000</v>
          </cell>
          <cell r="U632">
            <v>200000000</v>
          </cell>
          <cell r="V632">
            <v>200000000</v>
          </cell>
          <cell r="W632">
            <v>200000000</v>
          </cell>
          <cell r="X632">
            <v>800000000</v>
          </cell>
          <cell r="Y632">
            <v>0</v>
          </cell>
          <cell r="Z632">
            <v>0</v>
          </cell>
          <cell r="AA632">
            <v>0</v>
          </cell>
          <cell r="AB632">
            <v>0</v>
          </cell>
          <cell r="AC632">
            <v>0</v>
          </cell>
          <cell r="AD632">
            <v>0</v>
          </cell>
          <cell r="AE632" t="str">
            <v>Se envió una (1) propuesta al Ministerio de Comercio, Industria y Turismo para la distribución de recursos dirigidos al fortalecimiento productivo y empresarial para las Kumpañy en el nivel territorial; la cual fue aprobada por esa entidad.</v>
          </cell>
          <cell r="AF632">
            <v>42490.208333333299</v>
          </cell>
          <cell r="AG632">
            <v>42502.440260532399</v>
          </cell>
          <cell r="AH632" t="str">
            <v>Jairo Antonio Munoz Moyano</v>
          </cell>
          <cell r="AI632" t="str">
            <v>jamoyano@dnp.gov.co</v>
          </cell>
          <cell r="AJ632">
            <v>0</v>
          </cell>
          <cell r="AK632">
            <v>0</v>
          </cell>
          <cell r="AL632">
            <v>0</v>
          </cell>
        </row>
        <row r="633">
          <cell r="A633">
            <v>5289</v>
          </cell>
          <cell r="B633" t="str">
            <v>Todos por un Nuevo País</v>
          </cell>
          <cell r="C633" t="str">
            <v>Buen Gobierno</v>
          </cell>
          <cell r="D633" t="str">
            <v>Fortalecer la articulación Nación-territorio</v>
          </cell>
          <cell r="E633" t="str">
            <v>Planeación Nacional</v>
          </cell>
          <cell r="F633" t="str">
            <v>DNP</v>
          </cell>
          <cell r="G633" t="str">
            <v>Grupos Étnicos - Planeación</v>
          </cell>
          <cell r="H633">
            <v>5289</v>
          </cell>
          <cell r="I633" t="str">
            <v>Tablero de control en operación.</v>
          </cell>
          <cell r="J633" t="str">
            <v>Gestión</v>
          </cell>
          <cell r="K633" t="str">
            <v>Transversal</v>
          </cell>
          <cell r="L633" t="str">
            <v>SI</v>
          </cell>
          <cell r="M633" t="str">
            <v>NO</v>
          </cell>
          <cell r="N633" t="str">
            <v>NO</v>
          </cell>
          <cell r="O633" t="str">
            <v>NO</v>
          </cell>
          <cell r="P633" t="str">
            <v>Número</v>
          </cell>
          <cell r="Q633" t="str">
            <v>Anual</v>
          </cell>
          <cell r="R633" t="str">
            <v>Stock</v>
          </cell>
          <cell r="S633">
            <v>0</v>
          </cell>
          <cell r="T633">
            <v>1</v>
          </cell>
          <cell r="U633">
            <v>1</v>
          </cell>
          <cell r="V633">
            <v>1</v>
          </cell>
          <cell r="W633">
            <v>1</v>
          </cell>
          <cell r="X633">
            <v>1</v>
          </cell>
          <cell r="Y633">
            <v>0</v>
          </cell>
          <cell r="Z633">
            <v>0</v>
          </cell>
          <cell r="AA633">
            <v>0</v>
          </cell>
          <cell r="AB633">
            <v>0</v>
          </cell>
          <cell r="AC633">
            <v>0</v>
          </cell>
          <cell r="AD633">
            <v>0</v>
          </cell>
          <cell r="AE633" t="str">
            <v>Meta del cuatrienio reportada y cumplida.</v>
          </cell>
          <cell r="AF633">
            <v>42460.208333333299</v>
          </cell>
          <cell r="AG633">
            <v>42467.643250775502</v>
          </cell>
          <cell r="AH633" t="str">
            <v>Jairo Antonio Munoz Moyano</v>
          </cell>
          <cell r="AI633" t="str">
            <v>jamoyano@dnp.gov.co</v>
          </cell>
          <cell r="AJ633">
            <v>0</v>
          </cell>
          <cell r="AK633">
            <v>0</v>
          </cell>
          <cell r="AL633">
            <v>0</v>
          </cell>
        </row>
        <row r="634">
          <cell r="A634">
            <v>5290</v>
          </cell>
          <cell r="B634" t="str">
            <v>Todos por un Nuevo País</v>
          </cell>
          <cell r="C634" t="str">
            <v>Buen Gobierno</v>
          </cell>
          <cell r="D634" t="str">
            <v>Fortalecer la articulación Nación-territorio</v>
          </cell>
          <cell r="E634" t="str">
            <v>Planeación Nacional</v>
          </cell>
          <cell r="F634" t="str">
            <v>DNP</v>
          </cell>
          <cell r="G634" t="str">
            <v>Grupos Étnicos - Planeación</v>
          </cell>
          <cell r="H634">
            <v>5290</v>
          </cell>
          <cell r="I634" t="str">
            <v>Informe anuales realizados.</v>
          </cell>
          <cell r="J634" t="str">
            <v>Resultado</v>
          </cell>
          <cell r="K634" t="str">
            <v>Transversal</v>
          </cell>
          <cell r="L634" t="str">
            <v>SI</v>
          </cell>
          <cell r="M634" t="str">
            <v>NO</v>
          </cell>
          <cell r="N634" t="str">
            <v>NO</v>
          </cell>
          <cell r="O634" t="str">
            <v>SI</v>
          </cell>
          <cell r="P634" t="str">
            <v>Número de informes</v>
          </cell>
          <cell r="Q634" t="str">
            <v>Anual</v>
          </cell>
          <cell r="R634" t="str">
            <v>Acumulado</v>
          </cell>
          <cell r="S634">
            <v>0</v>
          </cell>
          <cell r="T634">
            <v>1</v>
          </cell>
          <cell r="U634">
            <v>2</v>
          </cell>
          <cell r="V634">
            <v>3</v>
          </cell>
          <cell r="W634">
            <v>4</v>
          </cell>
          <cell r="X634">
            <v>4</v>
          </cell>
          <cell r="Y634">
            <v>0</v>
          </cell>
          <cell r="Z634">
            <v>0</v>
          </cell>
          <cell r="AA634">
            <v>0</v>
          </cell>
          <cell r="AB634">
            <v>0</v>
          </cell>
          <cell r="AC634">
            <v>0</v>
          </cell>
          <cell r="AD634">
            <v>0</v>
          </cell>
          <cell r="AE634" t="str">
            <v xml:space="preserve">Se diligenció la ficha DNP sobre la información de actividades y proyectos realizados en cumplimiento de los compromisos de consulta previa con el Pueblo Rrom para la vigencia 2015. Se consolidó el reporte y la tabla de diagnóstico de estado de avance de </v>
          </cell>
          <cell r="AF634">
            <v>42490.208333333299</v>
          </cell>
          <cell r="AG634">
            <v>42502.439587036999</v>
          </cell>
          <cell r="AH634" t="str">
            <v>Jairo Antonio Munoz Moyano</v>
          </cell>
          <cell r="AI634" t="str">
            <v>jamoyano@dnp.gov.co</v>
          </cell>
          <cell r="AJ634">
            <v>0</v>
          </cell>
          <cell r="AK634">
            <v>0</v>
          </cell>
          <cell r="AL634">
            <v>0</v>
          </cell>
        </row>
        <row r="635">
          <cell r="A635">
            <v>5326</v>
          </cell>
          <cell r="B635" t="str">
            <v>Todos por un Nuevo País</v>
          </cell>
          <cell r="C635" t="str">
            <v>Buen Gobierno</v>
          </cell>
          <cell r="D635" t="str">
            <v>Fortalecer la articulación Nación-territorio</v>
          </cell>
          <cell r="E635" t="str">
            <v>Planeación Nacional</v>
          </cell>
          <cell r="F635" t="str">
            <v>DNP</v>
          </cell>
          <cell r="G635" t="str">
            <v>Grupos Étnicos - Planeación</v>
          </cell>
          <cell r="H635">
            <v>5326</v>
          </cell>
          <cell r="I635" t="str">
            <v>Instrumentos de politica pública que incorporan el tema de adecuación institucional para atender la particularidad de los derechos de los pueblos indígenas</v>
          </cell>
          <cell r="J635" t="str">
            <v>Producto</v>
          </cell>
          <cell r="K635" t="str">
            <v>Transversal</v>
          </cell>
          <cell r="L635" t="str">
            <v>NO</v>
          </cell>
          <cell r="M635" t="str">
            <v>NO</v>
          </cell>
          <cell r="N635" t="str">
            <v>SI</v>
          </cell>
          <cell r="O635" t="str">
            <v>NO</v>
          </cell>
          <cell r="P635" t="str">
            <v>Instrumentos de Política pública diseñados y en ejecución</v>
          </cell>
          <cell r="Q635" t="str">
            <v>Anual</v>
          </cell>
          <cell r="R635" t="str">
            <v>Acumulado</v>
          </cell>
          <cell r="S635">
            <v>0</v>
          </cell>
          <cell r="T635">
            <v>2</v>
          </cell>
          <cell r="U635">
            <v>2</v>
          </cell>
          <cell r="V635">
            <v>2</v>
          </cell>
          <cell r="W635">
            <v>2</v>
          </cell>
          <cell r="X635">
            <v>8</v>
          </cell>
          <cell r="Y635">
            <v>0</v>
          </cell>
          <cell r="Z635">
            <v>0</v>
          </cell>
          <cell r="AA635">
            <v>0</v>
          </cell>
          <cell r="AB635">
            <v>0</v>
          </cell>
          <cell r="AC635">
            <v>0</v>
          </cell>
          <cell r="AD635">
            <v>0</v>
          </cell>
          <cell r="AE635">
            <v>0</v>
          </cell>
          <cell r="AF635">
            <v>0</v>
          </cell>
          <cell r="AG635">
            <v>0</v>
          </cell>
          <cell r="AH635" t="str">
            <v>Juan Alberto  Cortes Gómez</v>
          </cell>
          <cell r="AI635" t="str">
            <v>jacortes@dnp.gov.co</v>
          </cell>
          <cell r="AJ635">
            <v>60</v>
          </cell>
          <cell r="AK635">
            <v>0</v>
          </cell>
          <cell r="AL635">
            <v>0</v>
          </cell>
        </row>
        <row r="636">
          <cell r="A636">
            <v>5332</v>
          </cell>
          <cell r="B636" t="str">
            <v>Todos por un Nuevo País</v>
          </cell>
          <cell r="C636" t="str">
            <v>Buen Gobierno</v>
          </cell>
          <cell r="D636" t="str">
            <v>Fortalecer la articulación Nación-territorio</v>
          </cell>
          <cell r="E636" t="str">
            <v>Planeación Nacional</v>
          </cell>
          <cell r="F636" t="str">
            <v>DNP</v>
          </cell>
          <cell r="G636" t="str">
            <v>Grupos Étnicos - Planeación</v>
          </cell>
          <cell r="H636">
            <v>5332</v>
          </cell>
          <cell r="I636" t="str">
            <v>Recursos de SGP y del PGN presupuestados e invertidos anualmente para el cumplimiento de los acuerdos de consulta previa del PND 2014-2018 con los pueblos indígenas</v>
          </cell>
          <cell r="J636" t="str">
            <v>Gestión</v>
          </cell>
          <cell r="K636" t="str">
            <v>Transversal</v>
          </cell>
          <cell r="L636" t="str">
            <v>NO</v>
          </cell>
          <cell r="M636" t="str">
            <v>NO</v>
          </cell>
          <cell r="N636" t="str">
            <v>SI</v>
          </cell>
          <cell r="O636" t="str">
            <v>NO</v>
          </cell>
          <cell r="P636" t="str">
            <v>Billones</v>
          </cell>
          <cell r="Q636" t="str">
            <v>Anual</v>
          </cell>
          <cell r="R636" t="str">
            <v>Acumulado</v>
          </cell>
          <cell r="S636">
            <v>0</v>
          </cell>
          <cell r="T636">
            <v>2</v>
          </cell>
          <cell r="U636">
            <v>2</v>
          </cell>
          <cell r="V636">
            <v>2</v>
          </cell>
          <cell r="W636">
            <v>2</v>
          </cell>
          <cell r="X636">
            <v>8</v>
          </cell>
          <cell r="Y636">
            <v>0</v>
          </cell>
          <cell r="Z636">
            <v>0</v>
          </cell>
          <cell r="AA636">
            <v>0</v>
          </cell>
          <cell r="AB636">
            <v>0</v>
          </cell>
          <cell r="AC636">
            <v>0</v>
          </cell>
          <cell r="AD636">
            <v>0</v>
          </cell>
          <cell r="AE636">
            <v>0</v>
          </cell>
          <cell r="AF636">
            <v>0</v>
          </cell>
          <cell r="AG636">
            <v>0</v>
          </cell>
          <cell r="AH636" t="str">
            <v>Juan Alberto  Cortes Gómez</v>
          </cell>
          <cell r="AI636" t="str">
            <v>jacortes@dnp.gov.co</v>
          </cell>
          <cell r="AJ636">
            <v>60</v>
          </cell>
          <cell r="AK636">
            <v>0</v>
          </cell>
          <cell r="AL636">
            <v>0</v>
          </cell>
        </row>
        <row r="637">
          <cell r="A637">
            <v>5335</v>
          </cell>
          <cell r="B637" t="str">
            <v>Todos por un Nuevo País</v>
          </cell>
          <cell r="C637" t="str">
            <v>Buen Gobierno</v>
          </cell>
          <cell r="D637" t="str">
            <v>Fortalecer la articulación Nación-territorio</v>
          </cell>
          <cell r="E637" t="str">
            <v>Planeación Nacional</v>
          </cell>
          <cell r="F637" t="str">
            <v>DNP</v>
          </cell>
          <cell r="G637" t="str">
            <v>Grupos Étnicos - Planeación</v>
          </cell>
          <cell r="H637">
            <v>5335</v>
          </cell>
          <cell r="I637" t="str">
            <v>Número de Informes de seguimiento presentados por el Gobierno Nacional sobre las acciones y recursos ejecutados para el cumplimiento de los acuerdos de consulta previa del PND 2014-2018 "Todos por un Nuevo País"</v>
          </cell>
          <cell r="J637" t="str">
            <v>Gestión</v>
          </cell>
          <cell r="K637" t="str">
            <v>Transversal</v>
          </cell>
          <cell r="L637" t="str">
            <v>NO</v>
          </cell>
          <cell r="M637" t="str">
            <v>NO</v>
          </cell>
          <cell r="N637" t="str">
            <v>SI</v>
          </cell>
          <cell r="O637" t="str">
            <v>NO</v>
          </cell>
          <cell r="P637" t="str">
            <v>Informes</v>
          </cell>
          <cell r="Q637" t="str">
            <v>Anual</v>
          </cell>
          <cell r="R637" t="str">
            <v>Capacidad</v>
          </cell>
          <cell r="S637">
            <v>0</v>
          </cell>
          <cell r="T637">
            <v>1</v>
          </cell>
          <cell r="U637">
            <v>1</v>
          </cell>
          <cell r="V637">
            <v>1</v>
          </cell>
          <cell r="W637">
            <v>1</v>
          </cell>
          <cell r="X637">
            <v>4</v>
          </cell>
          <cell r="Y637">
            <v>0</v>
          </cell>
          <cell r="Z637">
            <v>0</v>
          </cell>
          <cell r="AA637">
            <v>0</v>
          </cell>
          <cell r="AB637">
            <v>0</v>
          </cell>
          <cell r="AC637">
            <v>0</v>
          </cell>
          <cell r="AD637">
            <v>0</v>
          </cell>
          <cell r="AE637" t="str">
            <v>El Artículo 116°. Seguimiento de políticas para los Pueblos Indígenas, establece en su parágrafo segundo "El Gobierno Nacional presentará cada año, en el mes de abril, un informe consolidado de la implementación de acciones y ejecución de los recursos pre</v>
          </cell>
          <cell r="AF637">
            <v>42400.208333333299</v>
          </cell>
          <cell r="AG637">
            <v>42410.734434988401</v>
          </cell>
          <cell r="AH637" t="str">
            <v>Juan Alberto  Cortes Gómez</v>
          </cell>
          <cell r="AI637" t="str">
            <v>jacortes@dnp.gov.co</v>
          </cell>
          <cell r="AJ637">
            <v>60</v>
          </cell>
          <cell r="AK637">
            <v>0</v>
          </cell>
          <cell r="AL637">
            <v>0</v>
          </cell>
        </row>
        <row r="638">
          <cell r="A638">
            <v>5282</v>
          </cell>
          <cell r="B638" t="str">
            <v>Todos por un Nuevo País</v>
          </cell>
          <cell r="C638" t="str">
            <v>Buen Gobierno</v>
          </cell>
          <cell r="D638" t="str">
            <v>Fortalecer la articulación Nación-territorio</v>
          </cell>
          <cell r="E638" t="str">
            <v>Planeación Nacional</v>
          </cell>
          <cell r="F638" t="str">
            <v>DNP</v>
          </cell>
          <cell r="G638" t="str">
            <v>Grupos Étnicos - Planeación</v>
          </cell>
          <cell r="H638">
            <v>5282</v>
          </cell>
          <cell r="I638" t="str">
            <v>Proyecto de Ley Gitana formulado, consultado  y presentado ante el Congreso de la República.</v>
          </cell>
          <cell r="J638" t="str">
            <v>Producto</v>
          </cell>
          <cell r="K638" t="str">
            <v>Transversal</v>
          </cell>
          <cell r="L638" t="str">
            <v>SI</v>
          </cell>
          <cell r="M638" t="str">
            <v>NO</v>
          </cell>
          <cell r="N638" t="str">
            <v>NO</v>
          </cell>
          <cell r="O638" t="str">
            <v>SI</v>
          </cell>
          <cell r="P638" t="str">
            <v xml:space="preserve">Porcentaje </v>
          </cell>
          <cell r="Q638" t="str">
            <v>Anual</v>
          </cell>
          <cell r="R638" t="str">
            <v>Capacidad</v>
          </cell>
          <cell r="S638">
            <v>0</v>
          </cell>
          <cell r="T638">
            <v>25</v>
          </cell>
          <cell r="U638">
            <v>50</v>
          </cell>
          <cell r="V638">
            <v>75</v>
          </cell>
          <cell r="W638">
            <v>100</v>
          </cell>
          <cell r="X638">
            <v>100</v>
          </cell>
          <cell r="Y638">
            <v>0</v>
          </cell>
          <cell r="Z638">
            <v>0</v>
          </cell>
          <cell r="AA638">
            <v>0</v>
          </cell>
          <cell r="AB638">
            <v>0</v>
          </cell>
          <cell r="AC638">
            <v>0</v>
          </cell>
          <cell r="AD638">
            <v>0</v>
          </cell>
          <cell r="AE638" t="str">
            <v>Se tenía prevista una reunión para abril de 2016 donde convocaba el Ministerio del Interior pero no se recibió la invitación.</v>
          </cell>
          <cell r="AF638">
            <v>42490.208333333299</v>
          </cell>
          <cell r="AG638">
            <v>42502.4428849537</v>
          </cell>
          <cell r="AH638" t="str">
            <v>Jairo Antonio Munoz Moyano</v>
          </cell>
          <cell r="AI638" t="str">
            <v>jamoyano@dnp.gov.co</v>
          </cell>
          <cell r="AJ638">
            <v>0</v>
          </cell>
          <cell r="AK638">
            <v>0</v>
          </cell>
          <cell r="AL638">
            <v>0</v>
          </cell>
        </row>
        <row r="639">
          <cell r="A639">
            <v>5283</v>
          </cell>
          <cell r="B639" t="str">
            <v>Todos por un Nuevo País</v>
          </cell>
          <cell r="C639" t="str">
            <v>Buen Gobierno</v>
          </cell>
          <cell r="D639" t="str">
            <v>Fortalecer la articulación Nación-territorio</v>
          </cell>
          <cell r="E639" t="str">
            <v>Planeación Nacional</v>
          </cell>
          <cell r="F639" t="str">
            <v>DNP</v>
          </cell>
          <cell r="G639" t="str">
            <v>Grupos Étnicos - Planeación</v>
          </cell>
          <cell r="H639">
            <v>5283</v>
          </cell>
          <cell r="I639" t="str">
            <v>Compromisos en el marco de la Consulta Previa socializados con el Pueblo Rrom.</v>
          </cell>
          <cell r="J639" t="str">
            <v>Producto</v>
          </cell>
          <cell r="K639" t="str">
            <v>Transversal</v>
          </cell>
          <cell r="L639" t="str">
            <v>SI</v>
          </cell>
          <cell r="M639" t="str">
            <v>NO</v>
          </cell>
          <cell r="N639" t="str">
            <v>NO</v>
          </cell>
          <cell r="O639" t="str">
            <v>NO</v>
          </cell>
          <cell r="P639" t="str">
            <v>Número de eventos de solicialización realizados en entidades territoriales</v>
          </cell>
          <cell r="Q639" t="str">
            <v>Anual</v>
          </cell>
          <cell r="R639" t="str">
            <v>Acumulado</v>
          </cell>
          <cell r="S639">
            <v>0</v>
          </cell>
          <cell r="T639">
            <v>0</v>
          </cell>
          <cell r="U639">
            <v>10</v>
          </cell>
          <cell r="V639">
            <v>0</v>
          </cell>
          <cell r="W639">
            <v>0</v>
          </cell>
          <cell r="X639">
            <v>10</v>
          </cell>
          <cell r="Y639">
            <v>0</v>
          </cell>
          <cell r="Z639">
            <v>0</v>
          </cell>
          <cell r="AA639">
            <v>0</v>
          </cell>
          <cell r="AB639">
            <v>0</v>
          </cell>
          <cell r="AC639">
            <v>0</v>
          </cell>
          <cell r="AD639">
            <v>0</v>
          </cell>
          <cell r="AE639" t="str">
            <v>Meta del cuatrienio reportada y cumplida.</v>
          </cell>
          <cell r="AF639">
            <v>42460.208333333299</v>
          </cell>
          <cell r="AG639">
            <v>42467.661031053198</v>
          </cell>
          <cell r="AH639" t="str">
            <v>Jairo Antonio Munoz Moyano</v>
          </cell>
          <cell r="AI639" t="str">
            <v>jamoyano@dnp.gov.co</v>
          </cell>
          <cell r="AJ639">
            <v>0</v>
          </cell>
          <cell r="AK639">
            <v>0</v>
          </cell>
          <cell r="AL639">
            <v>0</v>
          </cell>
        </row>
        <row r="640">
          <cell r="A640">
            <v>5284</v>
          </cell>
          <cell r="B640" t="str">
            <v>Todos por un Nuevo País</v>
          </cell>
          <cell r="C640" t="str">
            <v>Buen Gobierno</v>
          </cell>
          <cell r="D640" t="str">
            <v>Fortalecer la articulación Nación-territorio</v>
          </cell>
          <cell r="E640" t="str">
            <v>Planeación Nacional</v>
          </cell>
          <cell r="F640" t="str">
            <v>DNP</v>
          </cell>
          <cell r="G640" t="str">
            <v>Grupos Étnicos - Planeación</v>
          </cell>
          <cell r="H640">
            <v>5284</v>
          </cell>
          <cell r="I640" t="str">
            <v>Entidades territoriales con directriz expedida para incluir en sus planes de desarrollo la garantía de derechos del Pueblo Rrom</v>
          </cell>
          <cell r="J640" t="str">
            <v>Producto</v>
          </cell>
          <cell r="K640" t="str">
            <v>Transversal</v>
          </cell>
          <cell r="L640" t="str">
            <v>SI</v>
          </cell>
          <cell r="M640" t="str">
            <v>SI</v>
          </cell>
          <cell r="N640" t="str">
            <v>NO</v>
          </cell>
          <cell r="O640" t="str">
            <v>SI</v>
          </cell>
          <cell r="P640" t="str">
            <v>Número de entidades</v>
          </cell>
          <cell r="Q640" t="str">
            <v>Anual</v>
          </cell>
          <cell r="R640" t="str">
            <v>Acumulado</v>
          </cell>
          <cell r="S640">
            <v>0</v>
          </cell>
          <cell r="T640">
            <v>0</v>
          </cell>
          <cell r="U640">
            <v>10</v>
          </cell>
          <cell r="V640">
            <v>0</v>
          </cell>
          <cell r="W640">
            <v>0</v>
          </cell>
          <cell r="X640">
            <v>10</v>
          </cell>
          <cell r="Y640">
            <v>0</v>
          </cell>
          <cell r="Z640">
            <v>0</v>
          </cell>
          <cell r="AA640">
            <v>0</v>
          </cell>
          <cell r="AB640">
            <v>0</v>
          </cell>
          <cell r="AC640">
            <v>0</v>
          </cell>
          <cell r="AD640">
            <v>0</v>
          </cell>
          <cell r="AE640" t="str">
            <v>Meta del cuatrienio reportada y cumplida.</v>
          </cell>
          <cell r="AF640">
            <v>42490.208333333299</v>
          </cell>
          <cell r="AG640">
            <v>42502.442163113403</v>
          </cell>
          <cell r="AH640" t="str">
            <v>Jairo Antonio Munoz Moyano</v>
          </cell>
          <cell r="AI640" t="str">
            <v>jamoyano@dnp.gov.co</v>
          </cell>
          <cell r="AJ640">
            <v>0</v>
          </cell>
          <cell r="AK640">
            <v>0</v>
          </cell>
          <cell r="AL640">
            <v>0</v>
          </cell>
        </row>
        <row r="641">
          <cell r="A641">
            <v>5285</v>
          </cell>
          <cell r="B641" t="str">
            <v>Todos por un Nuevo País</v>
          </cell>
          <cell r="C641" t="str">
            <v>Buen Gobierno</v>
          </cell>
          <cell r="D641" t="str">
            <v>Fortalecer la articulación Nación-territorio</v>
          </cell>
          <cell r="E641" t="str">
            <v>Planeación Nacional</v>
          </cell>
          <cell r="F641" t="str">
            <v>DNP</v>
          </cell>
          <cell r="G641" t="str">
            <v>Grupos Étnicos - Planeación</v>
          </cell>
          <cell r="H641">
            <v>5285</v>
          </cell>
          <cell r="I641" t="str">
            <v>Delegados del Pueblo Rrom en los Consejos Territoriales de Planeación incluidos.</v>
          </cell>
          <cell r="J641" t="str">
            <v>Gestión</v>
          </cell>
          <cell r="K641" t="str">
            <v>Transversal</v>
          </cell>
          <cell r="L641" t="str">
            <v>SI</v>
          </cell>
          <cell r="M641" t="str">
            <v>SI</v>
          </cell>
          <cell r="N641" t="str">
            <v>NO</v>
          </cell>
          <cell r="O641" t="str">
            <v>SI</v>
          </cell>
          <cell r="P641" t="str">
            <v>Número de delegados del pueblo rrom en los Consejos Territoriales de Planeación</v>
          </cell>
          <cell r="Q641" t="str">
            <v>Anual</v>
          </cell>
          <cell r="R641" t="str">
            <v>Capacidad</v>
          </cell>
          <cell r="S641">
            <v>0</v>
          </cell>
          <cell r="T641">
            <v>0</v>
          </cell>
          <cell r="U641">
            <v>0</v>
          </cell>
          <cell r="V641">
            <v>0</v>
          </cell>
          <cell r="W641">
            <v>11</v>
          </cell>
          <cell r="X641">
            <v>11</v>
          </cell>
          <cell r="Y641">
            <v>0</v>
          </cell>
          <cell r="Z641">
            <v>0</v>
          </cell>
          <cell r="AA641">
            <v>0</v>
          </cell>
          <cell r="AB641">
            <v>0</v>
          </cell>
          <cell r="AC641">
            <v>0</v>
          </cell>
          <cell r="AD641">
            <v>0</v>
          </cell>
          <cell r="AE641" t="str">
            <v>De acuerdo con la Ficha del Indicador, la meta esta prevista para la vigencia 2018.</v>
          </cell>
          <cell r="AF641">
            <v>42490.208333333299</v>
          </cell>
          <cell r="AG641">
            <v>42502.441882604202</v>
          </cell>
          <cell r="AH641" t="str">
            <v>Jairo Antonio Munoz Moyano</v>
          </cell>
          <cell r="AI641" t="str">
            <v>jamoyano@dnp.gov.co</v>
          </cell>
          <cell r="AJ641">
            <v>0</v>
          </cell>
          <cell r="AK641">
            <v>0</v>
          </cell>
          <cell r="AL641">
            <v>0</v>
          </cell>
        </row>
        <row r="642">
          <cell r="A642">
            <v>5286</v>
          </cell>
          <cell r="B642" t="str">
            <v>Todos por un Nuevo País</v>
          </cell>
          <cell r="C642" t="str">
            <v>Buen Gobierno</v>
          </cell>
          <cell r="D642" t="str">
            <v>Fortalecer la articulación Nación-territorio</v>
          </cell>
          <cell r="E642" t="str">
            <v>Planeación Nacional</v>
          </cell>
          <cell r="F642" t="str">
            <v>DNP</v>
          </cell>
          <cell r="G642" t="str">
            <v>Grupos Étnicos - Planeación</v>
          </cell>
          <cell r="H642">
            <v>5286</v>
          </cell>
          <cell r="I642" t="str">
            <v>Solicitudes de apoyo técnico por parte de la Comisión nacional de Diálogo del Pueblo Rrom, atendidas por el Departamento Nacional de Planeación para la construcción de politicas publicas.</v>
          </cell>
          <cell r="J642" t="str">
            <v>Gestión</v>
          </cell>
          <cell r="K642" t="str">
            <v>Transversal</v>
          </cell>
          <cell r="L642" t="str">
            <v>SI</v>
          </cell>
          <cell r="M642" t="str">
            <v>NO</v>
          </cell>
          <cell r="N642" t="str">
            <v>NO</v>
          </cell>
          <cell r="O642" t="str">
            <v>SI</v>
          </cell>
          <cell r="P642" t="str">
            <v xml:space="preserve">Porcentaje </v>
          </cell>
          <cell r="Q642" t="str">
            <v>Anual</v>
          </cell>
          <cell r="R642" t="str">
            <v>Stock</v>
          </cell>
          <cell r="S642">
            <v>0</v>
          </cell>
          <cell r="T642">
            <v>100</v>
          </cell>
          <cell r="U642">
            <v>100</v>
          </cell>
          <cell r="V642">
            <v>100</v>
          </cell>
          <cell r="W642">
            <v>100</v>
          </cell>
          <cell r="X642">
            <v>100</v>
          </cell>
          <cell r="Y642">
            <v>0</v>
          </cell>
          <cell r="Z642">
            <v>0</v>
          </cell>
          <cell r="AA642">
            <v>0</v>
          </cell>
          <cell r="AB642">
            <v>0</v>
          </cell>
          <cell r="AC642">
            <v>0</v>
          </cell>
          <cell r="AD642">
            <v>0</v>
          </cell>
          <cell r="AE642" t="str">
            <v>En este mes no se recibieron solicitudes de apoyo técnico por parte de la Comisión Nacional de Diálogo ni del Ministerio del Interior.</v>
          </cell>
          <cell r="AF642">
            <v>42490.208333333299</v>
          </cell>
          <cell r="AG642">
            <v>42502.441722338001</v>
          </cell>
          <cell r="AH642" t="str">
            <v>Jairo Antonio Munoz Moyano</v>
          </cell>
          <cell r="AI642" t="str">
            <v>jamoyano@dnp.gov.co</v>
          </cell>
          <cell r="AJ642">
            <v>0</v>
          </cell>
          <cell r="AK642">
            <v>0</v>
          </cell>
          <cell r="AL642">
            <v>0</v>
          </cell>
        </row>
        <row r="643">
          <cell r="A643">
            <v>5287</v>
          </cell>
          <cell r="B643" t="str">
            <v>Todos por un Nuevo País</v>
          </cell>
          <cell r="C643" t="str">
            <v>Buen Gobierno</v>
          </cell>
          <cell r="D643" t="str">
            <v>Fortalecer la articulación Nación-territorio</v>
          </cell>
          <cell r="E643" t="str">
            <v>Planeación Nacional</v>
          </cell>
          <cell r="F643" t="str">
            <v>DNP</v>
          </cell>
          <cell r="G643" t="str">
            <v>Grupos Étnicos - Planeación</v>
          </cell>
          <cell r="H643">
            <v>5287</v>
          </cell>
          <cell r="I643" t="str">
            <v>Estrategia de asistencia técnica al Pueblo Rrom para la formulación de proyectos susceptibles de ser financiados con recursos del SGR dirigidas a las Kumpañy y Organizaciones registradas ante el Ministerio del Interior, diseñada e implementada.</v>
          </cell>
          <cell r="J643" t="str">
            <v>Producto</v>
          </cell>
          <cell r="K643" t="str">
            <v>Transversal</v>
          </cell>
          <cell r="L643" t="str">
            <v>SI</v>
          </cell>
          <cell r="M643" t="str">
            <v>NO</v>
          </cell>
          <cell r="N643" t="str">
            <v>NO</v>
          </cell>
          <cell r="O643" t="str">
            <v>SI</v>
          </cell>
          <cell r="P643" t="str">
            <v>Porcentaje de avance sobre el diseño, implementación y evaluación de la estrategia</v>
          </cell>
          <cell r="Q643" t="str">
            <v>Anual</v>
          </cell>
          <cell r="R643" t="str">
            <v>Capacidad</v>
          </cell>
          <cell r="S643">
            <v>0</v>
          </cell>
          <cell r="T643">
            <v>25</v>
          </cell>
          <cell r="U643">
            <v>50</v>
          </cell>
          <cell r="V643">
            <v>75</v>
          </cell>
          <cell r="W643">
            <v>100</v>
          </cell>
          <cell r="X643">
            <v>100</v>
          </cell>
          <cell r="Y643">
            <v>0</v>
          </cell>
          <cell r="Z643">
            <v>0</v>
          </cell>
          <cell r="AA643">
            <v>0</v>
          </cell>
          <cell r="AB643">
            <v>0</v>
          </cell>
          <cell r="AC643">
            <v>0</v>
          </cell>
          <cell r="AD643">
            <v>0</v>
          </cell>
          <cell r="AE643" t="str">
            <v>A partir de 2016, el reporte y gestión de cumplimiento está en cabeza del equipo de enfoque diferencial del SGR y salió del Plan de Acción de la DDTS.</v>
          </cell>
          <cell r="AF643">
            <v>42490.208333333299</v>
          </cell>
          <cell r="AG643">
            <v>42502.441544791698</v>
          </cell>
          <cell r="AH643" t="str">
            <v>Jairo Antonio Munoz Moyano</v>
          </cell>
          <cell r="AI643" t="str">
            <v>jamoyano@dnp.gov.co</v>
          </cell>
          <cell r="AJ643">
            <v>0</v>
          </cell>
          <cell r="AK643">
            <v>0</v>
          </cell>
          <cell r="AL643">
            <v>0</v>
          </cell>
        </row>
        <row r="644">
          <cell r="A644">
            <v>5308</v>
          </cell>
          <cell r="B644" t="str">
            <v>Todos por un Nuevo País</v>
          </cell>
          <cell r="C644" t="str">
            <v>Buen Gobierno</v>
          </cell>
          <cell r="D644" t="str">
            <v>Fortalecer la articulación Nación-territorio</v>
          </cell>
          <cell r="E644" t="str">
            <v>Planeación Nacional</v>
          </cell>
          <cell r="F644" t="str">
            <v>DNP</v>
          </cell>
          <cell r="G644" t="str">
            <v>Construcción e implementación de políticas nacionales, sectoriales, territoriales y poblacionales</v>
          </cell>
          <cell r="H644">
            <v>5308</v>
          </cell>
          <cell r="I644" t="str">
            <v xml:space="preserve">Municipios con información recolectada con la nueva ficha (Nuevo sistema de focalización individual) SISBEN 4 </v>
          </cell>
          <cell r="J644" t="str">
            <v>Resultado</v>
          </cell>
          <cell r="K644" t="str">
            <v>Sectorial</v>
          </cell>
          <cell r="L644" t="str">
            <v>NO</v>
          </cell>
          <cell r="M644" t="str">
            <v>SI</v>
          </cell>
          <cell r="N644" t="str">
            <v>NO</v>
          </cell>
          <cell r="O644" t="str">
            <v>SI</v>
          </cell>
          <cell r="P644" t="str">
            <v>Municipios</v>
          </cell>
          <cell r="Q644" t="str">
            <v>Mensual</v>
          </cell>
          <cell r="R644" t="str">
            <v>Capacidad</v>
          </cell>
          <cell r="S644">
            <v>0</v>
          </cell>
          <cell r="T644">
            <v>0</v>
          </cell>
          <cell r="U644">
            <v>37</v>
          </cell>
          <cell r="V644">
            <v>1065</v>
          </cell>
          <cell r="W644">
            <v>0</v>
          </cell>
          <cell r="X644">
            <v>1102</v>
          </cell>
          <cell r="Y644">
            <v>0</v>
          </cell>
          <cell r="Z644">
            <v>0</v>
          </cell>
          <cell r="AA644">
            <v>0</v>
          </cell>
          <cell r="AB644">
            <v>0</v>
          </cell>
          <cell r="AC644">
            <v>0</v>
          </cell>
          <cell r="AD644">
            <v>0</v>
          </cell>
          <cell r="AE644">
            <v>0</v>
          </cell>
          <cell r="AF644">
            <v>0</v>
          </cell>
          <cell r="AG644">
            <v>0</v>
          </cell>
          <cell r="AH644" t="str">
            <v>Paula Marcela Escobar</v>
          </cell>
          <cell r="AI644" t="str">
            <v>pescobar@dnp.gov.co</v>
          </cell>
          <cell r="AJ644">
            <v>30</v>
          </cell>
          <cell r="AK644">
            <v>0</v>
          </cell>
          <cell r="AL644">
            <v>0</v>
          </cell>
        </row>
        <row r="645">
          <cell r="A645">
            <v>4526</v>
          </cell>
          <cell r="B645" t="str">
            <v>Todos por un Nuevo País</v>
          </cell>
          <cell r="C645" t="str">
            <v>Buen Gobierno</v>
          </cell>
          <cell r="D645" t="str">
            <v>Fortalecer la articulación Nación-territorio</v>
          </cell>
          <cell r="E645" t="str">
            <v>Planeación Nacional</v>
          </cell>
          <cell r="F645" t="str">
            <v>DNP</v>
          </cell>
          <cell r="G645" t="str">
            <v>Gestión publica orientada a resultados</v>
          </cell>
          <cell r="H645">
            <v>4526</v>
          </cell>
          <cell r="I645" t="str">
            <v>Porcentaje de actualización de los indicadores del PND en Sinergia</v>
          </cell>
          <cell r="J645" t="str">
            <v>Gestión</v>
          </cell>
          <cell r="K645" t="str">
            <v>Sectorial</v>
          </cell>
          <cell r="L645" t="str">
            <v>SI</v>
          </cell>
          <cell r="M645" t="str">
            <v>NO</v>
          </cell>
          <cell r="N645" t="str">
            <v>NO</v>
          </cell>
          <cell r="O645" t="str">
            <v>SI</v>
          </cell>
          <cell r="P645" t="str">
            <v>Porcentaje</v>
          </cell>
          <cell r="Q645" t="str">
            <v>Trimestral</v>
          </cell>
          <cell r="R645" t="str">
            <v>Flujo</v>
          </cell>
          <cell r="S645">
            <v>86</v>
          </cell>
          <cell r="T645">
            <v>87</v>
          </cell>
          <cell r="U645">
            <v>88</v>
          </cell>
          <cell r="V645">
            <v>89</v>
          </cell>
          <cell r="W645">
            <v>90</v>
          </cell>
          <cell r="X645">
            <v>90</v>
          </cell>
          <cell r="Y645">
            <v>0</v>
          </cell>
          <cell r="Z645">
            <v>0</v>
          </cell>
          <cell r="AA645">
            <v>0</v>
          </cell>
          <cell r="AB645">
            <v>0</v>
          </cell>
          <cell r="AC645">
            <v>0</v>
          </cell>
          <cell r="AD645">
            <v>0</v>
          </cell>
          <cell r="AE645" t="str">
            <v>En el mes de marzo se calcula el índice de actualización hasta el mes de febrero de 2016. El avance del indicador es del 79% lo cual resulta en un nivel bueno de actualización en la oportunidad en el reporte de los indicadores del PND 2014-2018 “Todos por</v>
          </cell>
          <cell r="AF645">
            <v>42460.208333333299</v>
          </cell>
          <cell r="AG645">
            <v>42465.402597534703</v>
          </cell>
          <cell r="AH645" t="str">
            <v>Gerente Revisión</v>
          </cell>
          <cell r="AI645" t="str">
            <v>aceballos@dnp.gov.co</v>
          </cell>
          <cell r="AJ645">
            <v>30</v>
          </cell>
          <cell r="AK645">
            <v>0</v>
          </cell>
          <cell r="AL645">
            <v>0</v>
          </cell>
        </row>
        <row r="646">
          <cell r="A646">
            <v>4539</v>
          </cell>
          <cell r="B646" t="str">
            <v>Todos por un Nuevo País</v>
          </cell>
          <cell r="C646" t="str">
            <v>Buen Gobierno</v>
          </cell>
          <cell r="D646" t="str">
            <v>Fortalecer la articulación Nación-territorio</v>
          </cell>
          <cell r="E646" t="str">
            <v>Planeación Nacional</v>
          </cell>
          <cell r="F646" t="str">
            <v>DNP</v>
          </cell>
          <cell r="G646" t="str">
            <v>Gestión publica orientada a resultados</v>
          </cell>
          <cell r="H646">
            <v>4539</v>
          </cell>
          <cell r="I646" t="str">
            <v>Programas misionales con cadenas de valor formuladas</v>
          </cell>
          <cell r="J646" t="str">
            <v>Gestión</v>
          </cell>
          <cell r="K646" t="str">
            <v>Sectorial</v>
          </cell>
          <cell r="L646" t="str">
            <v>SI</v>
          </cell>
          <cell r="M646" t="str">
            <v>NO</v>
          </cell>
          <cell r="N646" t="str">
            <v>NO</v>
          </cell>
          <cell r="O646" t="str">
            <v>SI</v>
          </cell>
          <cell r="P646" t="str">
            <v>Porcentaje</v>
          </cell>
          <cell r="Q646" t="str">
            <v>Anual</v>
          </cell>
          <cell r="R646" t="str">
            <v>Capacidad</v>
          </cell>
          <cell r="S646">
            <v>0</v>
          </cell>
          <cell r="T646">
            <v>15</v>
          </cell>
          <cell r="U646">
            <v>40</v>
          </cell>
          <cell r="V646">
            <v>70</v>
          </cell>
          <cell r="W646">
            <v>100</v>
          </cell>
          <cell r="X646">
            <v>100</v>
          </cell>
          <cell r="Y646">
            <v>0</v>
          </cell>
          <cell r="Z646">
            <v>0</v>
          </cell>
          <cell r="AA646">
            <v>0</v>
          </cell>
          <cell r="AB646">
            <v>0</v>
          </cell>
          <cell r="AC646">
            <v>0</v>
          </cell>
          <cell r="AD646">
            <v>0</v>
          </cell>
          <cell r="AE646" t="str">
            <v>Se avanzó en la consolidación de la Guía para la identificación y estructuración de programas orientados a resultados. Se revisó el catálogo inicial de productos sectoriales y se homogenizó la información presentada.</v>
          </cell>
          <cell r="AF646">
            <v>42490.208333333299</v>
          </cell>
          <cell r="AG646">
            <v>42502.491320567096</v>
          </cell>
          <cell r="AH646" t="str">
            <v>José Mauricio Cuestas Gómez</v>
          </cell>
          <cell r="AI646" t="str">
            <v>jcuestas@dnp.gov.co</v>
          </cell>
          <cell r="AJ646">
            <v>30</v>
          </cell>
          <cell r="AK646">
            <v>0</v>
          </cell>
          <cell r="AL646">
            <v>0</v>
          </cell>
        </row>
        <row r="647">
          <cell r="A647">
            <v>4544</v>
          </cell>
          <cell r="B647" t="str">
            <v>Todos por un Nuevo País</v>
          </cell>
          <cell r="C647" t="str">
            <v>Buen Gobierno</v>
          </cell>
          <cell r="D647" t="str">
            <v>Fortalecer la articulación Nación-territorio</v>
          </cell>
          <cell r="E647" t="str">
            <v>Planeación Nacional</v>
          </cell>
          <cell r="F647" t="str">
            <v>DNP</v>
          </cell>
          <cell r="G647" t="str">
            <v>Gestión publica orientada a resultados</v>
          </cell>
          <cell r="H647">
            <v>4544</v>
          </cell>
          <cell r="I647" t="str">
            <v>Sectores utilizando información de desempeño y resultados para la asignación presupuestal</v>
          </cell>
          <cell r="J647" t="str">
            <v>Resultado</v>
          </cell>
          <cell r="K647" t="str">
            <v>Sectorial</v>
          </cell>
          <cell r="L647" t="str">
            <v>SI</v>
          </cell>
          <cell r="M647" t="str">
            <v>NO</v>
          </cell>
          <cell r="N647" t="str">
            <v>NO</v>
          </cell>
          <cell r="O647" t="str">
            <v>SI</v>
          </cell>
          <cell r="P647" t="str">
            <v>Porcentaje</v>
          </cell>
          <cell r="Q647" t="str">
            <v>Anual</v>
          </cell>
          <cell r="R647" t="str">
            <v>Capacidad</v>
          </cell>
          <cell r="S647">
            <v>0</v>
          </cell>
          <cell r="T647">
            <v>27</v>
          </cell>
          <cell r="U647">
            <v>50</v>
          </cell>
          <cell r="V647">
            <v>75</v>
          </cell>
          <cell r="W647">
            <v>100</v>
          </cell>
          <cell r="X647">
            <v>100</v>
          </cell>
          <cell r="Y647">
            <v>0</v>
          </cell>
          <cell r="Z647">
            <v>0</v>
          </cell>
          <cell r="AA647">
            <v>0</v>
          </cell>
          <cell r="AB647">
            <v>0</v>
          </cell>
          <cell r="AC647">
            <v>0</v>
          </cell>
          <cell r="AD647">
            <v>0</v>
          </cell>
          <cell r="AE647" t="str">
            <v>El equipo de la STIP junto con la colaboración del DIFP, continua avanzado en la definición del clasificador programático para los 29 sectores.</v>
          </cell>
          <cell r="AF647">
            <v>42490.208333333299</v>
          </cell>
          <cell r="AG647">
            <v>42501.6616895486</v>
          </cell>
          <cell r="AH647" t="str">
            <v>Carolina Londoño Araque</v>
          </cell>
          <cell r="AI647" t="str">
            <v>clondono@dnp.gov.co</v>
          </cell>
          <cell r="AJ647">
            <v>0</v>
          </cell>
          <cell r="AK647">
            <v>0</v>
          </cell>
          <cell r="AL647">
            <v>0</v>
          </cell>
        </row>
        <row r="648">
          <cell r="A648">
            <v>4508</v>
          </cell>
          <cell r="B648" t="str">
            <v>Todos por un Nuevo País</v>
          </cell>
          <cell r="C648" t="str">
            <v>Buen Gobierno</v>
          </cell>
          <cell r="D648" t="str">
            <v>Fortalecer la articulación Nación-territorio</v>
          </cell>
          <cell r="E648" t="str">
            <v>Planeación Nacional</v>
          </cell>
          <cell r="F648" t="str">
            <v>DNP</v>
          </cell>
          <cell r="G648" t="str">
            <v>Desarrollo y el ordenamiento territorial, y la descentralización (AT, regalías, SGP, desarrollo urbano y rural)</v>
          </cell>
          <cell r="H648">
            <v>4508</v>
          </cell>
          <cell r="I648" t="str">
            <v>Crecimiento real de los ingresos propios de los municipios con entorno de desarrollo intermedio e incipiente</v>
          </cell>
          <cell r="J648" t="str">
            <v>Resultado</v>
          </cell>
          <cell r="K648" t="str">
            <v>Sectorial</v>
          </cell>
          <cell r="L648" t="str">
            <v>SI</v>
          </cell>
          <cell r="M648" t="str">
            <v>NO</v>
          </cell>
          <cell r="N648" t="str">
            <v>NO</v>
          </cell>
          <cell r="O648" t="str">
            <v>SI</v>
          </cell>
          <cell r="P648" t="str">
            <v>Porcentaje</v>
          </cell>
          <cell r="Q648" t="str">
            <v>Anual</v>
          </cell>
          <cell r="R648" t="str">
            <v>Capacidad</v>
          </cell>
          <cell r="S648">
            <v>10</v>
          </cell>
          <cell r="T648">
            <v>11</v>
          </cell>
          <cell r="U648">
            <v>14</v>
          </cell>
          <cell r="V648">
            <v>15</v>
          </cell>
          <cell r="W648">
            <v>17</v>
          </cell>
          <cell r="X648">
            <v>17</v>
          </cell>
          <cell r="Y648">
            <v>0</v>
          </cell>
          <cell r="Z648">
            <v>0</v>
          </cell>
          <cell r="AA648">
            <v>0</v>
          </cell>
          <cell r="AB648">
            <v>0</v>
          </cell>
          <cell r="AC648">
            <v>0</v>
          </cell>
          <cell r="AD648">
            <v>0</v>
          </cell>
          <cell r="AE648" t="str">
            <v>El 15 de marzo venció la fecha de reporte ante el FUT por parte de las entidades territoriales en donde se consignó la información fiscal y financiera de las administraciones departamentales y municipales. Se solicitó la totalidad de las rentas y gastos d</v>
          </cell>
          <cell r="AF648">
            <v>42460.208333333299</v>
          </cell>
          <cell r="AG648">
            <v>42500.649258912003</v>
          </cell>
          <cell r="AH648" t="str">
            <v>Ivan Osejo Villamil</v>
          </cell>
          <cell r="AI648" t="str">
            <v>iosejo@dnp.gov.co</v>
          </cell>
          <cell r="AJ648">
            <v>120</v>
          </cell>
          <cell r="AK648">
            <v>0</v>
          </cell>
          <cell r="AL648">
            <v>0</v>
          </cell>
        </row>
        <row r="649">
          <cell r="A649">
            <v>4531</v>
          </cell>
          <cell r="B649" t="str">
            <v>Todos por un Nuevo País</v>
          </cell>
          <cell r="C649" t="str">
            <v>Buen Gobierno</v>
          </cell>
          <cell r="D649" t="str">
            <v>Fortalecer la articulación Nación-territorio</v>
          </cell>
          <cell r="E649" t="str">
            <v>Planeación Nacional</v>
          </cell>
          <cell r="F649" t="str">
            <v>DNP</v>
          </cell>
          <cell r="G649" t="str">
            <v>Desarrollo y el ordenamiento territorial, y la descentralización (AT, regalías, SGP, desarrollo urbano y rural)</v>
          </cell>
          <cell r="H649">
            <v>4531</v>
          </cell>
          <cell r="I649" t="str">
            <v>Sectores con pilotaje implementado del Programa Nacional de Delegación de Competencias Diferenciadas a Entidades Territoriales.</v>
          </cell>
          <cell r="J649" t="str">
            <v>Resultado</v>
          </cell>
          <cell r="K649" t="str">
            <v>Sectorial</v>
          </cell>
          <cell r="L649" t="str">
            <v>SI</v>
          </cell>
          <cell r="M649" t="str">
            <v>NO</v>
          </cell>
          <cell r="N649" t="str">
            <v>NO</v>
          </cell>
          <cell r="O649" t="str">
            <v>SI</v>
          </cell>
          <cell r="P649" t="str">
            <v>Sectores</v>
          </cell>
          <cell r="Q649" t="str">
            <v>Anual</v>
          </cell>
          <cell r="R649" t="str">
            <v>Acumulado</v>
          </cell>
          <cell r="S649">
            <v>0</v>
          </cell>
          <cell r="T649">
            <v>0</v>
          </cell>
          <cell r="U649">
            <v>0</v>
          </cell>
          <cell r="V649">
            <v>1</v>
          </cell>
          <cell r="W649">
            <v>1</v>
          </cell>
          <cell r="X649">
            <v>2</v>
          </cell>
          <cell r="Y649">
            <v>0</v>
          </cell>
          <cell r="Z649">
            <v>0</v>
          </cell>
          <cell r="AA649">
            <v>0</v>
          </cell>
          <cell r="AB649">
            <v>0</v>
          </cell>
          <cell r="AC649">
            <v>0</v>
          </cell>
          <cell r="AD649">
            <v>0</v>
          </cell>
          <cell r="AE649" t="str">
            <v>En el Comité Directivo del PNCD se viabilizó la delegación de catastro al Distrito de Barranquilla. Se remitió el proyecto de Decreto del PNCD a la Oficina Jurídica del DNP. Se llevó a cabo sesión de la Mesa para la delegación de competencias en la Políti</v>
          </cell>
          <cell r="AF649">
            <v>42460.208333333299</v>
          </cell>
          <cell r="AG649">
            <v>42467.710036689801</v>
          </cell>
          <cell r="AH649" t="str">
            <v>Diego Julián Riaño P</v>
          </cell>
          <cell r="AI649" t="str">
            <v>driano@dnp.gov.co</v>
          </cell>
          <cell r="AJ649">
            <v>30</v>
          </cell>
          <cell r="AK649">
            <v>0</v>
          </cell>
          <cell r="AL649">
            <v>0</v>
          </cell>
        </row>
        <row r="650">
          <cell r="A650">
            <v>5292</v>
          </cell>
          <cell r="B650" t="str">
            <v>Todos por un Nuevo País</v>
          </cell>
          <cell r="C650" t="str">
            <v>Buen Gobierno</v>
          </cell>
          <cell r="D650" t="str">
            <v>Fortalecer la articulación Nación-territorio</v>
          </cell>
          <cell r="E650" t="str">
            <v>Planeación Nacional</v>
          </cell>
          <cell r="F650" t="str">
            <v>DNP</v>
          </cell>
          <cell r="G650" t="str">
            <v>Desarrollo y el ordenamiento territorial, y la descentralización (AT, regalías, SGP, desarrollo urbano y rural)</v>
          </cell>
          <cell r="H650">
            <v>5292</v>
          </cell>
          <cell r="I650" t="str">
            <v>Porcentaje de recursos de inversión SGR, SGP y PGN visualizados  en Mapainversiones</v>
          </cell>
          <cell r="J650" t="str">
            <v>Resultado</v>
          </cell>
          <cell r="K650" t="str">
            <v>Sectorial</v>
          </cell>
          <cell r="L650" t="str">
            <v>NO</v>
          </cell>
          <cell r="M650" t="str">
            <v>NO</v>
          </cell>
          <cell r="N650" t="str">
            <v>NO</v>
          </cell>
          <cell r="O650" t="str">
            <v>SI</v>
          </cell>
          <cell r="P650" t="str">
            <v>Porcentaje</v>
          </cell>
          <cell r="Q650" t="str">
            <v>Anual</v>
          </cell>
          <cell r="R650" t="str">
            <v>Capacidad</v>
          </cell>
          <cell r="S650">
            <v>800</v>
          </cell>
          <cell r="T650">
            <v>12</v>
          </cell>
          <cell r="U650">
            <v>60</v>
          </cell>
          <cell r="V650">
            <v>80</v>
          </cell>
          <cell r="W650">
            <v>100</v>
          </cell>
          <cell r="X650">
            <v>100</v>
          </cell>
          <cell r="Y650">
            <v>0</v>
          </cell>
          <cell r="Z650">
            <v>0</v>
          </cell>
          <cell r="AA650">
            <v>0</v>
          </cell>
          <cell r="AB650">
            <v>0</v>
          </cell>
          <cell r="AC650">
            <v>0</v>
          </cell>
          <cell r="AD650">
            <v>0</v>
          </cell>
          <cell r="AE650" t="str">
            <v>Se han cumplido con la totalidad de los comités técnicos y de seguimiento, con el fin de dar cumplimiento al cronograma de actividades y entregas de productos, lo anterior con el acompañamiento de la Consultoría SOFTMANAGEMENT S.A. la DIFP y la OI. De igu</v>
          </cell>
          <cell r="AF650">
            <v>42490.208333333299</v>
          </cell>
          <cell r="AG650">
            <v>42501.648241979201</v>
          </cell>
          <cell r="AH650" t="str">
            <v>Carolina Londoño Araque</v>
          </cell>
          <cell r="AI650" t="str">
            <v>clondono@dnp.gov.co</v>
          </cell>
          <cell r="AJ650">
            <v>0</v>
          </cell>
          <cell r="AK650">
            <v>0</v>
          </cell>
          <cell r="AL650">
            <v>0</v>
          </cell>
        </row>
        <row r="651">
          <cell r="A651">
            <v>5293</v>
          </cell>
          <cell r="B651" t="str">
            <v>Todos por un Nuevo País</v>
          </cell>
          <cell r="C651" t="str">
            <v>Buen Gobierno</v>
          </cell>
          <cell r="D651" t="str">
            <v>Fortalecer la articulación Nación-territorio</v>
          </cell>
          <cell r="E651" t="str">
            <v>Planeación Nacional</v>
          </cell>
          <cell r="F651" t="str">
            <v>DNP</v>
          </cell>
          <cell r="G651" t="str">
            <v>Desarrollo y el ordenamiento territorial, y la descentralización (AT, regalías, SGP, desarrollo urbano y rural)</v>
          </cell>
          <cell r="H651">
            <v>5293</v>
          </cell>
          <cell r="I651" t="str">
            <v>Monto de inversión apalancado con recursos de estructuración del DNP (miles de millones de pesos)</v>
          </cell>
          <cell r="J651" t="str">
            <v>Resultado</v>
          </cell>
          <cell r="K651" t="str">
            <v>Sectorial</v>
          </cell>
          <cell r="L651" t="str">
            <v>NO</v>
          </cell>
          <cell r="M651" t="str">
            <v>SI</v>
          </cell>
          <cell r="N651" t="str">
            <v>NO</v>
          </cell>
          <cell r="O651" t="str">
            <v>SI</v>
          </cell>
          <cell r="P651" t="str">
            <v>Pesos</v>
          </cell>
          <cell r="Q651" t="str">
            <v>Semestral</v>
          </cell>
          <cell r="R651" t="str">
            <v>Acumulado</v>
          </cell>
          <cell r="S651">
            <v>0</v>
          </cell>
          <cell r="T651">
            <v>0</v>
          </cell>
          <cell r="U651">
            <v>240660000000</v>
          </cell>
          <cell r="V651">
            <v>240660000000</v>
          </cell>
          <cell r="W651">
            <v>91680000000</v>
          </cell>
          <cell r="X651">
            <v>573000000000</v>
          </cell>
          <cell r="Y651">
            <v>0</v>
          </cell>
          <cell r="Z651">
            <v>0</v>
          </cell>
          <cell r="AA651">
            <v>0</v>
          </cell>
          <cell r="AB651">
            <v>0</v>
          </cell>
          <cell r="AC651">
            <v>0</v>
          </cell>
          <cell r="AD651">
            <v>0</v>
          </cell>
          <cell r="AE651" t="str">
            <v>El proceso OCC-010, de proyectos de transporte, fue adjudicado el 21 de abril. Euroestudios - Ingenieros de Consulta S.A.S - CIM consultores SA - Consultorias inversiones y proyectos LTDA. Se espera adjudicar los proyectos de agua procesos OCC-009 de 2001</v>
          </cell>
          <cell r="AF651">
            <v>42490.208333333299</v>
          </cell>
          <cell r="AG651">
            <v>42502.454554513897</v>
          </cell>
          <cell r="AH651" t="str">
            <v>Alvaro Meía Villegas</v>
          </cell>
          <cell r="AI651" t="str">
            <v>amejia@dnp.gov.co</v>
          </cell>
          <cell r="AJ651">
            <v>5</v>
          </cell>
          <cell r="AK651">
            <v>0</v>
          </cell>
          <cell r="AL651">
            <v>0</v>
          </cell>
        </row>
        <row r="652">
          <cell r="A652">
            <v>5294</v>
          </cell>
          <cell r="B652" t="str">
            <v>Todos por un Nuevo País</v>
          </cell>
          <cell r="C652" t="str">
            <v>Buen Gobierno</v>
          </cell>
          <cell r="D652" t="str">
            <v>Fortalecer la articulación Nación-territorio</v>
          </cell>
          <cell r="E652" t="str">
            <v>Planeación Nacional</v>
          </cell>
          <cell r="F652" t="str">
            <v>DNP</v>
          </cell>
          <cell r="G652" t="str">
            <v>Desarrollo y el ordenamiento territorial, y la descentralización (AT, regalías, SGP, desarrollo urbano y rural)</v>
          </cell>
          <cell r="H652">
            <v>5294</v>
          </cell>
          <cell r="I652" t="str">
            <v>Número de proyectos aprobados en los OCAD con el uso de proyectos tipo estandarizados</v>
          </cell>
          <cell r="J652" t="str">
            <v>Producto</v>
          </cell>
          <cell r="K652" t="str">
            <v>Sectorial</v>
          </cell>
          <cell r="L652" t="str">
            <v>NO</v>
          </cell>
          <cell r="M652" t="str">
            <v>SI</v>
          </cell>
          <cell r="N652" t="str">
            <v>NO</v>
          </cell>
          <cell r="O652" t="str">
            <v>SI</v>
          </cell>
          <cell r="P652" t="str">
            <v>Número</v>
          </cell>
          <cell r="Q652" t="str">
            <v>Semestral</v>
          </cell>
          <cell r="R652" t="str">
            <v>Acumulado</v>
          </cell>
          <cell r="S652">
            <v>0</v>
          </cell>
          <cell r="T652">
            <v>0</v>
          </cell>
          <cell r="U652">
            <v>131</v>
          </cell>
          <cell r="V652">
            <v>196</v>
          </cell>
          <cell r="W652">
            <v>327</v>
          </cell>
          <cell r="X652">
            <v>653</v>
          </cell>
          <cell r="Y652">
            <v>0</v>
          </cell>
          <cell r="Z652">
            <v>0</v>
          </cell>
          <cell r="AA652">
            <v>0</v>
          </cell>
          <cell r="AB652">
            <v>0</v>
          </cell>
          <cell r="AC652">
            <v>0</v>
          </cell>
          <cell r="AD652">
            <v>0</v>
          </cell>
          <cell r="AE652" t="str">
            <v>Ya se cuenta con 12 proyectos tipo estructurados para presentar a los OCAD, los cuales suman en inversión $10.600 millones. estos proyectos están ubicados en los municipios de Viotá, Sopó, La Calera, La Mesa, Paratebueno, Soacha, Zipaquirá, Guatavita, Sub</v>
          </cell>
          <cell r="AF652">
            <v>42490.208333333299</v>
          </cell>
          <cell r="AG652">
            <v>42502.454201851899</v>
          </cell>
          <cell r="AH652" t="str">
            <v>Alvaro Meía Villegas</v>
          </cell>
          <cell r="AI652" t="str">
            <v>amejia@dnp.gov.co</v>
          </cell>
          <cell r="AJ652">
            <v>5</v>
          </cell>
          <cell r="AK652">
            <v>0</v>
          </cell>
          <cell r="AL652">
            <v>0</v>
          </cell>
        </row>
        <row r="653">
          <cell r="A653">
            <v>5295</v>
          </cell>
          <cell r="B653" t="str">
            <v>Todos por un Nuevo País</v>
          </cell>
          <cell r="C653" t="str">
            <v>Buen Gobierno</v>
          </cell>
          <cell r="D653" t="str">
            <v>Fortalecer la articulación Nación-territorio</v>
          </cell>
          <cell r="E653" t="str">
            <v>Planeación Nacional</v>
          </cell>
          <cell r="F653" t="str">
            <v>DNP</v>
          </cell>
          <cell r="G653" t="str">
            <v>Desarrollo y el ordenamiento territorial, y la descentralización (AT, regalías, SGP, desarrollo urbano y rural)</v>
          </cell>
          <cell r="H653">
            <v>5295</v>
          </cell>
          <cell r="I653" t="str">
            <v>Monto de inversión regional presentado por DNP al SGR (miles de millones de pesos)</v>
          </cell>
          <cell r="J653" t="str">
            <v>Producto</v>
          </cell>
          <cell r="K653" t="str">
            <v>Sectorial</v>
          </cell>
          <cell r="L653" t="str">
            <v>NO</v>
          </cell>
          <cell r="M653" t="str">
            <v>SI</v>
          </cell>
          <cell r="N653" t="str">
            <v>NO</v>
          </cell>
          <cell r="O653" t="str">
            <v>SI</v>
          </cell>
          <cell r="P653" t="str">
            <v>Pesos</v>
          </cell>
          <cell r="Q653" t="str">
            <v>Semestral</v>
          </cell>
          <cell r="R653" t="str">
            <v>Acumulado</v>
          </cell>
          <cell r="S653">
            <v>0</v>
          </cell>
          <cell r="T653">
            <v>1.6</v>
          </cell>
          <cell r="U653">
            <v>432</v>
          </cell>
          <cell r="V653">
            <v>540</v>
          </cell>
          <cell r="W653">
            <v>826.4</v>
          </cell>
          <cell r="X653">
            <v>1800</v>
          </cell>
          <cell r="Y653">
            <v>0</v>
          </cell>
          <cell r="Z653">
            <v>0</v>
          </cell>
          <cell r="AA653">
            <v>0</v>
          </cell>
          <cell r="AB653">
            <v>0</v>
          </cell>
          <cell r="AC653">
            <v>0</v>
          </cell>
          <cell r="AD653">
            <v>0</v>
          </cell>
          <cell r="AE653" t="str">
            <v>El DNP se encuentra identificando proyectos susceptibles de ser presentados en el marco del artículo 196 del PND, incluyendo los proyectos que ya estén estructurados.</v>
          </cell>
          <cell r="AF653">
            <v>42490.208333333299</v>
          </cell>
          <cell r="AG653">
            <v>42502.452585613399</v>
          </cell>
          <cell r="AH653" t="str">
            <v>Alvaro Meía Villegas</v>
          </cell>
          <cell r="AI653" t="str">
            <v>amejia@dnp.gov.co</v>
          </cell>
          <cell r="AJ653">
            <v>5</v>
          </cell>
          <cell r="AK653">
            <v>0</v>
          </cell>
          <cell r="AL653">
            <v>0</v>
          </cell>
        </row>
        <row r="654">
          <cell r="A654">
            <v>5303</v>
          </cell>
          <cell r="B654" t="str">
            <v>Todos por un Nuevo País</v>
          </cell>
          <cell r="C654" t="str">
            <v>Buen Gobierno</v>
          </cell>
          <cell r="D654" t="str">
            <v>Fortalecer la articulación Nación-territorio</v>
          </cell>
          <cell r="E654" t="str">
            <v>Planeación Nacional</v>
          </cell>
          <cell r="F654" t="str">
            <v>DNP</v>
          </cell>
          <cell r="G654" t="str">
            <v>Desarrollo y el ordenamiento territorial, y la descentralización (AT, regalías, SGP, desarrollo urbano y rural)</v>
          </cell>
          <cell r="H654">
            <v>5303</v>
          </cell>
          <cell r="I654" t="str">
            <v>Porcentaje del cupo de APP diferente a vías utilizado</v>
          </cell>
          <cell r="J654" t="str">
            <v>Resultado</v>
          </cell>
          <cell r="K654" t="str">
            <v>Sectorial</v>
          </cell>
          <cell r="L654" t="str">
            <v>NO</v>
          </cell>
          <cell r="M654" t="str">
            <v>NO</v>
          </cell>
          <cell r="N654" t="str">
            <v>NO</v>
          </cell>
          <cell r="O654" t="str">
            <v>SI</v>
          </cell>
          <cell r="P654" t="str">
            <v>Porcentaje</v>
          </cell>
          <cell r="Q654" t="str">
            <v>Anual</v>
          </cell>
          <cell r="R654" t="str">
            <v>Acumulado</v>
          </cell>
          <cell r="S654">
            <v>0</v>
          </cell>
          <cell r="T654">
            <v>1.6</v>
          </cell>
          <cell r="U654">
            <v>8.16</v>
          </cell>
          <cell r="V654">
            <v>24.86</v>
          </cell>
          <cell r="W654">
            <v>35</v>
          </cell>
          <cell r="X654">
            <v>35</v>
          </cell>
          <cell r="Y654">
            <v>0</v>
          </cell>
          <cell r="Z654">
            <v>0</v>
          </cell>
          <cell r="AA654">
            <v>0</v>
          </cell>
          <cell r="AB654">
            <v>0</v>
          </cell>
          <cell r="AC654">
            <v>0</v>
          </cell>
          <cell r="AD654">
            <v>0</v>
          </cell>
          <cell r="AE654" t="str">
            <v>Con respecto a la sede de la SNR, la entidad se encuentra realizando los ajustes referentes a la estructura del modelo comercial previsto, para volver a publicar el proceso. En cuanto a la FGN se está a la espera de que la FGN determine la fecha de reaper</v>
          </cell>
          <cell r="AF654">
            <v>42490.208333333299</v>
          </cell>
          <cell r="AG654">
            <v>42502.491680289299</v>
          </cell>
          <cell r="AH654" t="str">
            <v>Fabio Andrés Villalba</v>
          </cell>
          <cell r="AI654" t="str">
            <v>favillalba@dnp.gov.co</v>
          </cell>
          <cell r="AJ654">
            <v>0</v>
          </cell>
          <cell r="AK654">
            <v>0</v>
          </cell>
          <cell r="AL654">
            <v>0</v>
          </cell>
        </row>
        <row r="655">
          <cell r="A655">
            <v>5296</v>
          </cell>
          <cell r="B655" t="str">
            <v>Todos por un Nuevo País</v>
          </cell>
          <cell r="C655" t="str">
            <v>Buen Gobierno</v>
          </cell>
          <cell r="D655" t="str">
            <v>Fortalecer la articulación Nación-territorio</v>
          </cell>
          <cell r="E655" t="str">
            <v>Planeación Nacional</v>
          </cell>
          <cell r="F655" t="str">
            <v>DNP</v>
          </cell>
          <cell r="G655" t="str">
            <v>Desarrollo y el ordenamiento territorial, y la descentralización (AT, regalías, SGP, desarrollo urbano y rural)</v>
          </cell>
          <cell r="H655">
            <v>5296</v>
          </cell>
          <cell r="I655" t="str">
            <v>Proyectos con recursos de regalías terminados</v>
          </cell>
          <cell r="J655" t="str">
            <v>Producto</v>
          </cell>
          <cell r="K655" t="str">
            <v>Sectorial</v>
          </cell>
          <cell r="L655" t="str">
            <v>NO</v>
          </cell>
          <cell r="M655" t="str">
            <v>SI</v>
          </cell>
          <cell r="N655" t="str">
            <v>NO</v>
          </cell>
          <cell r="O655" t="str">
            <v>SI</v>
          </cell>
          <cell r="P655" t="str">
            <v>Número de proyectos</v>
          </cell>
          <cell r="Q655" t="str">
            <v>Mensual</v>
          </cell>
          <cell r="R655" t="str">
            <v>Capacidad</v>
          </cell>
          <cell r="S655">
            <v>1138</v>
          </cell>
          <cell r="T655">
            <v>3751</v>
          </cell>
          <cell r="U655">
            <v>4803</v>
          </cell>
          <cell r="V655">
            <v>5939</v>
          </cell>
          <cell r="W655">
            <v>7000</v>
          </cell>
          <cell r="X655">
            <v>7000</v>
          </cell>
          <cell r="Y655">
            <v>5461</v>
          </cell>
          <cell r="Z655">
            <v>100</v>
          </cell>
          <cell r="AA655">
            <v>5461</v>
          </cell>
          <cell r="AB655">
            <v>73.745999999999995</v>
          </cell>
          <cell r="AC655">
            <v>42490.208333333299</v>
          </cell>
          <cell r="AD655">
            <v>42502.438101076397</v>
          </cell>
          <cell r="AE655" t="str">
            <v>A la fecha 5.461 proyectos del SGR han registrado en el aplicativo Gesproy-SGR como TERMINADOS por las diferentes entidades ejecutoras de recursos del SGR (Departamentos, Municipios, Corporaciones Autónomas Regionales y otras entidades públicas). En el ap</v>
          </cell>
          <cell r="AF655">
            <v>42490.208333333299</v>
          </cell>
          <cell r="AG655">
            <v>42502.438100960702</v>
          </cell>
          <cell r="AH655" t="str">
            <v>Amparo García Montaña</v>
          </cell>
          <cell r="AI655" t="str">
            <v>agarciam@dnp.gov.co</v>
          </cell>
          <cell r="AJ655">
            <v>10</v>
          </cell>
          <cell r="AK655">
            <v>42520.208333333299</v>
          </cell>
          <cell r="AL655">
            <v>-23</v>
          </cell>
        </row>
        <row r="656">
          <cell r="A656">
            <v>5297</v>
          </cell>
          <cell r="B656" t="str">
            <v>Todos por un Nuevo País</v>
          </cell>
          <cell r="C656" t="str">
            <v>Buen Gobierno</v>
          </cell>
          <cell r="D656" t="str">
            <v>Fortalecer la articulación Nación-territorio</v>
          </cell>
          <cell r="E656" t="str">
            <v>Planeación Nacional</v>
          </cell>
          <cell r="F656" t="str">
            <v>DNP</v>
          </cell>
          <cell r="G656" t="str">
            <v>Desarrollo y el ordenamiento territorial, y la descentralización (AT, regalías, SGP, desarrollo urbano y rural)</v>
          </cell>
          <cell r="H656">
            <v>5297</v>
          </cell>
          <cell r="I656" t="str">
            <v>Porcentaje de aprobación de proyectos respecto a lo presupuestado en el cuatrienio</v>
          </cell>
          <cell r="J656" t="str">
            <v>Resultado</v>
          </cell>
          <cell r="K656" t="str">
            <v>Sectorial</v>
          </cell>
          <cell r="L656" t="str">
            <v>NO</v>
          </cell>
          <cell r="M656" t="str">
            <v>SI</v>
          </cell>
          <cell r="N656" t="str">
            <v>NO</v>
          </cell>
          <cell r="O656" t="str">
            <v>SI</v>
          </cell>
          <cell r="P656" t="str">
            <v>Porcentaje</v>
          </cell>
          <cell r="Q656" t="str">
            <v>Mensual</v>
          </cell>
          <cell r="R656" t="str">
            <v>Stock</v>
          </cell>
          <cell r="S656">
            <v>86</v>
          </cell>
          <cell r="T656">
            <v>30</v>
          </cell>
          <cell r="U656">
            <v>45</v>
          </cell>
          <cell r="V656">
            <v>70</v>
          </cell>
          <cell r="W656">
            <v>86</v>
          </cell>
          <cell r="X656">
            <v>86</v>
          </cell>
          <cell r="Y656">
            <v>31</v>
          </cell>
          <cell r="Z656">
            <v>68.89</v>
          </cell>
          <cell r="AA656">
            <v>31</v>
          </cell>
          <cell r="AB656">
            <v>36.049999999999997</v>
          </cell>
          <cell r="AC656">
            <v>42460.208333333299</v>
          </cell>
          <cell r="AD656">
            <v>42479.597195289403</v>
          </cell>
          <cell r="AE656" t="str">
            <v>Se continúo la instalación de OCAD en entidades territoriales, además se realizaron las elecciones de Presidente y secretarias técnicas y se realizó consolidación de cifras presupuestales conlos nuevos mandatarios. Se espera en los próximos meses inicie l</v>
          </cell>
          <cell r="AF656">
            <v>42460.208333333299</v>
          </cell>
          <cell r="AG656">
            <v>42479.5971951389</v>
          </cell>
          <cell r="AH656" t="str">
            <v>Camilo Lloreda Becerra</v>
          </cell>
          <cell r="AI656" t="str">
            <v>clloreda@dnp.gov.co</v>
          </cell>
          <cell r="AJ656">
            <v>10</v>
          </cell>
          <cell r="AK656">
            <v>42490.208333333299</v>
          </cell>
          <cell r="AL656">
            <v>7</v>
          </cell>
        </row>
        <row r="657">
          <cell r="A657">
            <v>5298</v>
          </cell>
          <cell r="B657" t="str">
            <v>Todos por un Nuevo País</v>
          </cell>
          <cell r="C657" t="str">
            <v>Buen Gobierno</v>
          </cell>
          <cell r="D657" t="str">
            <v>Fortalecer la articulación Nación-territorio</v>
          </cell>
          <cell r="E657" t="str">
            <v>Planeación Nacional</v>
          </cell>
          <cell r="F657" t="str">
            <v>DNP</v>
          </cell>
          <cell r="G657" t="str">
            <v>Desarrollo y el ordenamiento territorial, y la descentralización (AT, regalías, SGP, desarrollo urbano y rural)</v>
          </cell>
          <cell r="H657">
            <v>5298</v>
          </cell>
          <cell r="I657" t="str">
            <v>Porcentaje de concurrencia de otras fuentes de inversión diferentes a SGR</v>
          </cell>
          <cell r="J657" t="str">
            <v>Resultado</v>
          </cell>
          <cell r="K657" t="str">
            <v>Sectorial</v>
          </cell>
          <cell r="L657" t="str">
            <v>NO</v>
          </cell>
          <cell r="M657" t="str">
            <v>SI</v>
          </cell>
          <cell r="N657" t="str">
            <v>NO</v>
          </cell>
          <cell r="O657" t="str">
            <v>SI</v>
          </cell>
          <cell r="P657" t="str">
            <v>Porcentaje</v>
          </cell>
          <cell r="Q657" t="str">
            <v>Mensual</v>
          </cell>
          <cell r="R657" t="str">
            <v>Stock</v>
          </cell>
          <cell r="S657">
            <v>32</v>
          </cell>
          <cell r="T657">
            <v>31</v>
          </cell>
          <cell r="U657">
            <v>32</v>
          </cell>
          <cell r="V657">
            <v>34</v>
          </cell>
          <cell r="W657">
            <v>35</v>
          </cell>
          <cell r="X657">
            <v>35</v>
          </cell>
          <cell r="Y657">
            <v>30</v>
          </cell>
          <cell r="Z657">
            <v>93.75</v>
          </cell>
          <cell r="AA657">
            <v>30</v>
          </cell>
          <cell r="AB657">
            <v>85.71</v>
          </cell>
          <cell r="AC657">
            <v>42460.208333333299</v>
          </cell>
          <cell r="AD657">
            <v>42479.616834687498</v>
          </cell>
          <cell r="AE657" t="str">
            <v>Finalizadas las elecciones de presidencias y secretarías técnicas para los siguientes cuatros años, se inicia la formulación de proyectos con recursos del Sistema General de Regalías, que se ajusten a los planes de desarrollo planteados por alcaldes munic</v>
          </cell>
          <cell r="AF657">
            <v>42460.208333333299</v>
          </cell>
          <cell r="AG657">
            <v>42479.616834571803</v>
          </cell>
          <cell r="AH657" t="str">
            <v>Camilo Lloreda Becerra</v>
          </cell>
          <cell r="AI657" t="str">
            <v>clloreda@dnp.gov.co</v>
          </cell>
          <cell r="AJ657">
            <v>0</v>
          </cell>
          <cell r="AK657">
            <v>42490.208333333299</v>
          </cell>
          <cell r="AL657">
            <v>0</v>
          </cell>
        </row>
        <row r="658">
          <cell r="A658">
            <v>5299</v>
          </cell>
          <cell r="B658" t="str">
            <v>Todos por un Nuevo País</v>
          </cell>
          <cell r="C658" t="str">
            <v>Buen Gobierno</v>
          </cell>
          <cell r="D658" t="str">
            <v>Fortalecer la articulación Nación-territorio</v>
          </cell>
          <cell r="E658" t="str">
            <v>Planeación Nacional</v>
          </cell>
          <cell r="F658" t="str">
            <v>DNP</v>
          </cell>
          <cell r="G658" t="str">
            <v>Desarrollo y el ordenamiento territorial, y la descentralización (AT, regalías, SGP, desarrollo urbano y rural)</v>
          </cell>
          <cell r="H658">
            <v>5299</v>
          </cell>
          <cell r="I658" t="str">
            <v>Proyectos cerrados terminados del FNR-L con acto administrativo de cierre expedido</v>
          </cell>
          <cell r="J658" t="str">
            <v>Producto</v>
          </cell>
          <cell r="K658" t="str">
            <v>Sectorial</v>
          </cell>
          <cell r="L658" t="str">
            <v>NO</v>
          </cell>
          <cell r="M658" t="str">
            <v>NO</v>
          </cell>
          <cell r="N658" t="str">
            <v>NO</v>
          </cell>
          <cell r="O658" t="str">
            <v>SI</v>
          </cell>
          <cell r="P658" t="str">
            <v>Número de proyectos terminados cerrados</v>
          </cell>
          <cell r="Q658" t="str">
            <v>Mensual</v>
          </cell>
          <cell r="R658" t="str">
            <v>Acumulado</v>
          </cell>
          <cell r="S658">
            <v>188</v>
          </cell>
          <cell r="T658">
            <v>362</v>
          </cell>
          <cell r="U658">
            <v>525</v>
          </cell>
          <cell r="V658">
            <v>542</v>
          </cell>
          <cell r="W658">
            <v>0</v>
          </cell>
          <cell r="X658">
            <v>1429</v>
          </cell>
          <cell r="Y658">
            <v>69</v>
          </cell>
          <cell r="Z658">
            <v>13.143000000000001</v>
          </cell>
          <cell r="AA658">
            <v>431</v>
          </cell>
          <cell r="AB658">
            <v>30.161000000000001</v>
          </cell>
          <cell r="AC658">
            <v>42490.208333333299</v>
          </cell>
          <cell r="AD658">
            <v>42502.413032638899</v>
          </cell>
          <cell r="AE658" t="str">
            <v>Durante el mes de abril se cerraron 30 proyectos, 24 correspondían a recursos del Fondo Nacional de Regalías y 6 a recursos administrados (1 por Escalonamiento y 5 Fondo de Ahorro de Estabilización Petrolera); en 28 entidades ejecutoras y 8 sectores (prin</v>
          </cell>
          <cell r="AF658">
            <v>42490.208333333299</v>
          </cell>
          <cell r="AG658">
            <v>42502.413032488403</v>
          </cell>
          <cell r="AH658" t="str">
            <v>Amparo García Montaña</v>
          </cell>
          <cell r="AI658" t="str">
            <v>agarciam@dnp.gov.co</v>
          </cell>
          <cell r="AJ658">
            <v>5</v>
          </cell>
          <cell r="AK658">
            <v>42520.208333333299</v>
          </cell>
          <cell r="AL658">
            <v>-18</v>
          </cell>
        </row>
        <row r="659">
          <cell r="A659">
            <v>5300</v>
          </cell>
          <cell r="B659" t="str">
            <v>Todos por un Nuevo País</v>
          </cell>
          <cell r="C659" t="str">
            <v>Buen Gobierno</v>
          </cell>
          <cell r="D659" t="str">
            <v>Fortalecer la articulación Nación-territorio</v>
          </cell>
          <cell r="E659" t="str">
            <v>Planeación Nacional</v>
          </cell>
          <cell r="F659" t="str">
            <v>DNP</v>
          </cell>
          <cell r="G659" t="str">
            <v>Desarrollo y el ordenamiento territorial, y la descentralización (AT, regalías, SGP, desarrollo urbano y rural)</v>
          </cell>
          <cell r="H659">
            <v>5300</v>
          </cell>
          <cell r="I659" t="str">
            <v>Municipios actualizados catastralmente con enfoque multipropósito</v>
          </cell>
          <cell r="J659" t="str">
            <v>Producto</v>
          </cell>
          <cell r="K659" t="str">
            <v>Sectorial</v>
          </cell>
          <cell r="L659" t="str">
            <v>NO</v>
          </cell>
          <cell r="M659" t="str">
            <v>SI</v>
          </cell>
          <cell r="N659" t="str">
            <v>NO</v>
          </cell>
          <cell r="O659" t="str">
            <v>SI</v>
          </cell>
          <cell r="P659" t="str">
            <v>Municipios</v>
          </cell>
          <cell r="Q659" t="str">
            <v>Anual</v>
          </cell>
          <cell r="R659" t="str">
            <v>Capacidad</v>
          </cell>
          <cell r="S659">
            <v>0</v>
          </cell>
          <cell r="T659">
            <v>0</v>
          </cell>
          <cell r="U659">
            <v>11</v>
          </cell>
          <cell r="V659">
            <v>47</v>
          </cell>
          <cell r="W659">
            <v>92</v>
          </cell>
          <cell r="X659">
            <v>92</v>
          </cell>
          <cell r="Y659">
            <v>0</v>
          </cell>
          <cell r="Z659">
            <v>0</v>
          </cell>
          <cell r="AA659">
            <v>0</v>
          </cell>
          <cell r="AB659">
            <v>0</v>
          </cell>
          <cell r="AC659">
            <v>0</v>
          </cell>
          <cell r="AD659">
            <v>0</v>
          </cell>
          <cell r="AE659" t="str">
            <v xml:space="preserve">El proyecto piloto de catastro multipropósito ha avanzado en su fase de estructuración. Entre el IGAC, SNR y DNP ya se terminó la etapa de elaboración de nuevos estándares catastrales con enfoque multipropósito Con las DT de DNP se revisaron los términos </v>
          </cell>
          <cell r="AF659">
            <v>42460.208333333299</v>
          </cell>
          <cell r="AG659">
            <v>42467.456483715301</v>
          </cell>
          <cell r="AH659" t="str">
            <v>Sebastián Restrepo</v>
          </cell>
          <cell r="AI659" t="str">
            <v>srestrepo@dnp.gov.co</v>
          </cell>
          <cell r="AJ659">
            <v>0</v>
          </cell>
          <cell r="AK659">
            <v>0</v>
          </cell>
          <cell r="AL659">
            <v>0</v>
          </cell>
        </row>
        <row r="660">
          <cell r="A660">
            <v>5301</v>
          </cell>
          <cell r="B660" t="str">
            <v>Todos por un Nuevo País</v>
          </cell>
          <cell r="C660" t="str">
            <v>Buen Gobierno</v>
          </cell>
          <cell r="D660" t="str">
            <v>Fortalecer la articulación Nación-territorio</v>
          </cell>
          <cell r="E660" t="str">
            <v>Planeación Nacional</v>
          </cell>
          <cell r="F660" t="str">
            <v>DNP</v>
          </cell>
          <cell r="G660" t="str">
            <v>Desarrollo y el ordenamiento territorial, y la descentralización (AT, regalías, SGP, desarrollo urbano y rural)</v>
          </cell>
          <cell r="H660">
            <v>5301</v>
          </cell>
          <cell r="I660" t="str">
            <v>Municipios con POT en proceso de actualización por el Programa Nacional de actualización de POT</v>
          </cell>
          <cell r="J660" t="str">
            <v>Producto</v>
          </cell>
          <cell r="K660" t="str">
            <v>Sectorial</v>
          </cell>
          <cell r="L660" t="str">
            <v>NO</v>
          </cell>
          <cell r="M660" t="str">
            <v>SI</v>
          </cell>
          <cell r="N660" t="str">
            <v>NO</v>
          </cell>
          <cell r="O660" t="str">
            <v>SI</v>
          </cell>
          <cell r="P660" t="str">
            <v>Municipios</v>
          </cell>
          <cell r="Q660" t="str">
            <v>Semestral</v>
          </cell>
          <cell r="R660" t="str">
            <v>Capacidad</v>
          </cell>
          <cell r="S660">
            <v>0</v>
          </cell>
          <cell r="T660">
            <v>0</v>
          </cell>
          <cell r="U660">
            <v>22</v>
          </cell>
          <cell r="V660">
            <v>60</v>
          </cell>
          <cell r="W660">
            <v>89</v>
          </cell>
          <cell r="X660">
            <v>89</v>
          </cell>
          <cell r="Y660">
            <v>0</v>
          </cell>
          <cell r="Z660">
            <v>0</v>
          </cell>
          <cell r="AA660">
            <v>0</v>
          </cell>
          <cell r="AB660">
            <v>0</v>
          </cell>
          <cell r="AC660">
            <v>0</v>
          </cell>
          <cell r="AD660">
            <v>0</v>
          </cell>
          <cell r="AE660">
            <v>0</v>
          </cell>
          <cell r="AF660">
            <v>0</v>
          </cell>
          <cell r="AG660">
            <v>0</v>
          </cell>
          <cell r="AH660" t="str">
            <v>Carlos Alberto Aparicio Patiño</v>
          </cell>
          <cell r="AI660" t="str">
            <v>caparicio@dnp.gov.co</v>
          </cell>
          <cell r="AJ660">
            <v>15</v>
          </cell>
          <cell r="AK660">
            <v>0</v>
          </cell>
          <cell r="AL660">
            <v>0</v>
          </cell>
        </row>
        <row r="661">
          <cell r="A661">
            <v>4534</v>
          </cell>
          <cell r="B661" t="str">
            <v>Todos por un Nuevo País</v>
          </cell>
          <cell r="C661" t="str">
            <v>Buen Gobierno</v>
          </cell>
          <cell r="D661" t="str">
            <v>Fortalecer la articulación Nación-territorio</v>
          </cell>
          <cell r="E661" t="str">
            <v>Planeación Nacional</v>
          </cell>
          <cell r="F661" t="str">
            <v>DNP</v>
          </cell>
          <cell r="G661" t="str">
            <v>Construcción e implementación de políticas nacionales, sectoriales, territoriales y poblacionales</v>
          </cell>
          <cell r="H661">
            <v>4534</v>
          </cell>
          <cell r="I661" t="str">
            <v>Políticas, planes y programas públicos que incorporan metodologías y/o herramientas de innovación en su ciclo de desarrollo</v>
          </cell>
          <cell r="J661" t="str">
            <v>Producto</v>
          </cell>
          <cell r="K661" t="str">
            <v>Sectorial</v>
          </cell>
          <cell r="L661" t="str">
            <v>SI</v>
          </cell>
          <cell r="M661" t="str">
            <v>NO</v>
          </cell>
          <cell r="N661" t="str">
            <v>NO</v>
          </cell>
          <cell r="O661" t="str">
            <v>SI</v>
          </cell>
          <cell r="P661" t="str">
            <v>Políticas, planes y programas públicos</v>
          </cell>
          <cell r="Q661" t="str">
            <v>Anual</v>
          </cell>
          <cell r="R661" t="str">
            <v>Acumulado</v>
          </cell>
          <cell r="S661">
            <v>10</v>
          </cell>
          <cell r="T661">
            <v>4</v>
          </cell>
          <cell r="U661">
            <v>6</v>
          </cell>
          <cell r="V661">
            <v>7</v>
          </cell>
          <cell r="W661">
            <v>8</v>
          </cell>
          <cell r="X661">
            <v>25</v>
          </cell>
          <cell r="Y661">
            <v>0</v>
          </cell>
          <cell r="Z661">
            <v>0</v>
          </cell>
          <cell r="AA661">
            <v>0</v>
          </cell>
          <cell r="AB661">
            <v>0</v>
          </cell>
          <cell r="AC661">
            <v>0</v>
          </cell>
          <cell r="AD661">
            <v>0</v>
          </cell>
          <cell r="AE661" t="str">
            <v>Se mantienen en curso los proyectos pilotos de innovación acompañados por el Equipo de Innovación Pública del DNP: uno liderado por el Ministerio de Medio Ambiente y Desarrollo Sostenible (DAASU) enfocado en la política de Erradicación de Humos negros; ot</v>
          </cell>
          <cell r="AF661">
            <v>42429.208333333299</v>
          </cell>
          <cell r="AG661">
            <v>42440.423037419001</v>
          </cell>
          <cell r="AH661" t="str">
            <v>Paula Toro</v>
          </cell>
          <cell r="AI661" t="str">
            <v>ptoro@dnp.gov.co</v>
          </cell>
          <cell r="AJ661">
            <v>30</v>
          </cell>
          <cell r="AK661">
            <v>0</v>
          </cell>
          <cell r="AL661">
            <v>0</v>
          </cell>
        </row>
        <row r="662">
          <cell r="A662">
            <v>4538</v>
          </cell>
          <cell r="B662" t="str">
            <v>Todos por un Nuevo País</v>
          </cell>
          <cell r="C662" t="str">
            <v>Buen Gobierno</v>
          </cell>
          <cell r="D662" t="str">
            <v>Fortalecer la articulación Nación-territorio</v>
          </cell>
          <cell r="E662" t="str">
            <v>Planeación Nacional</v>
          </cell>
          <cell r="F662" t="str">
            <v>DNP</v>
          </cell>
          <cell r="G662" t="str">
            <v>Construcción e implementación de políticas nacionales, sectoriales, territoriales y poblacionales</v>
          </cell>
          <cell r="H662">
            <v>4538</v>
          </cell>
          <cell r="I662" t="str">
            <v>Resguardos indígenas certificados para asumir la administración directa de los recursos de la Asignación Especial del Sistema General de Participaciones para los Resguardos Indígenas-AESGPRI.</v>
          </cell>
          <cell r="J662" t="str">
            <v>Producto</v>
          </cell>
          <cell r="K662" t="str">
            <v>Sectorial</v>
          </cell>
          <cell r="L662" t="str">
            <v>SI</v>
          </cell>
          <cell r="M662" t="str">
            <v>SI</v>
          </cell>
          <cell r="N662" t="str">
            <v>NO</v>
          </cell>
          <cell r="O662" t="str">
            <v>SI</v>
          </cell>
          <cell r="P662" t="str">
            <v>Resguardos indigenas</v>
          </cell>
          <cell r="Q662" t="str">
            <v>Anual</v>
          </cell>
          <cell r="R662" t="str">
            <v>Acumulado</v>
          </cell>
          <cell r="S662">
            <v>0</v>
          </cell>
          <cell r="T662">
            <v>0</v>
          </cell>
          <cell r="U662">
            <v>22</v>
          </cell>
          <cell r="V662">
            <v>40</v>
          </cell>
          <cell r="W662">
            <v>58</v>
          </cell>
          <cell r="X662">
            <v>120</v>
          </cell>
          <cell r="Y662">
            <v>0</v>
          </cell>
          <cell r="Z662">
            <v>0</v>
          </cell>
          <cell r="AA662">
            <v>0</v>
          </cell>
          <cell r="AB662">
            <v>0</v>
          </cell>
          <cell r="AC662">
            <v>0</v>
          </cell>
          <cell r="AD662">
            <v>0</v>
          </cell>
          <cell r="AE662" t="str">
            <v>Para el mes de abril, se realizó el plan operativo para la llegada a territorio. Adicionalmente, se han adelantado reuniones con el Ministerio del Interior con el fin de lograr articular esfuerzos y llegar con información oportuna y pertinente a territori</v>
          </cell>
          <cell r="AF662">
            <v>42490.208333333299</v>
          </cell>
          <cell r="AG662">
            <v>42502.444354479201</v>
          </cell>
          <cell r="AH662" t="str">
            <v>Diego Julián Riaño P</v>
          </cell>
          <cell r="AI662" t="str">
            <v>driano@dnp.gov.co</v>
          </cell>
          <cell r="AJ662">
            <v>30</v>
          </cell>
          <cell r="AK662">
            <v>0</v>
          </cell>
          <cell r="AL662">
            <v>0</v>
          </cell>
        </row>
        <row r="663">
          <cell r="A663">
            <v>4548</v>
          </cell>
          <cell r="B663" t="str">
            <v>Todos por un Nuevo País</v>
          </cell>
          <cell r="C663" t="str">
            <v>Buen Gobierno</v>
          </cell>
          <cell r="D663" t="str">
            <v>Fortalecer la articulación Nación-territorio</v>
          </cell>
          <cell r="E663" t="str">
            <v>Planeación Nacional</v>
          </cell>
          <cell r="F663" t="str">
            <v>DNP</v>
          </cell>
          <cell r="G663" t="str">
            <v>Construcción e implementación de políticas nacionales, sectoriales, territoriales y poblacionales</v>
          </cell>
          <cell r="H663">
            <v>4548</v>
          </cell>
          <cell r="I663" t="str">
            <v>Municipios con cobertura de acciones de promoción de control social</v>
          </cell>
          <cell r="J663" t="str">
            <v>Producto</v>
          </cell>
          <cell r="K663" t="str">
            <v>Sectorial</v>
          </cell>
          <cell r="L663" t="str">
            <v>SI</v>
          </cell>
          <cell r="M663" t="str">
            <v>SI</v>
          </cell>
          <cell r="N663" t="str">
            <v>NO</v>
          </cell>
          <cell r="O663" t="str">
            <v>SI</v>
          </cell>
          <cell r="P663" t="str">
            <v>Municipios</v>
          </cell>
          <cell r="Q663" t="str">
            <v>Semestral</v>
          </cell>
          <cell r="R663" t="str">
            <v>Acumulado</v>
          </cell>
          <cell r="S663">
            <v>114</v>
          </cell>
          <cell r="T663">
            <v>60</v>
          </cell>
          <cell r="U663">
            <v>80</v>
          </cell>
          <cell r="V663">
            <v>80</v>
          </cell>
          <cell r="W663">
            <v>80</v>
          </cell>
          <cell r="X663">
            <v>300</v>
          </cell>
          <cell r="Y663">
            <v>0</v>
          </cell>
          <cell r="Z663">
            <v>0</v>
          </cell>
          <cell r="AA663">
            <v>0</v>
          </cell>
          <cell r="AB663">
            <v>0</v>
          </cell>
          <cell r="AC663">
            <v>0</v>
          </cell>
          <cell r="AD663">
            <v>0</v>
          </cell>
          <cell r="AE663" t="str">
            <v xml:space="preserve">Se llevó a cabo Auditoría Visible a 11 proyectos, contando con la asistencia de 770 personas. Se iniciaron en el mes de abril capacitaciones dentro de la visita integral del Sistema de Monitoreo, Seguimiento, Control y Evaluación, las cuales contaron con </v>
          </cell>
          <cell r="AF663">
            <v>42490.208333333299</v>
          </cell>
          <cell r="AG663">
            <v>42502.438905208299</v>
          </cell>
          <cell r="AH663" t="str">
            <v>Amparo García Montaña</v>
          </cell>
          <cell r="AI663" t="str">
            <v>agarciam@dnp.gov.co</v>
          </cell>
          <cell r="AJ663">
            <v>30</v>
          </cell>
          <cell r="AK663">
            <v>0</v>
          </cell>
          <cell r="AL663">
            <v>0</v>
          </cell>
        </row>
        <row r="664">
          <cell r="A664">
            <v>4928</v>
          </cell>
          <cell r="B664" t="str">
            <v>Todos por un Nuevo País</v>
          </cell>
          <cell r="C664" t="str">
            <v>Buen Gobierno</v>
          </cell>
          <cell r="D664" t="str">
            <v>Fortalecer la articulación Nación-territorio</v>
          </cell>
          <cell r="E664" t="str">
            <v>Planeación Nacional</v>
          </cell>
          <cell r="F664" t="str">
            <v>DNP</v>
          </cell>
          <cell r="G664" t="str">
            <v>Construcción e implementación de políticas nacionales, sectoriales, territoriales y poblacionales</v>
          </cell>
          <cell r="H664">
            <v>4928</v>
          </cell>
          <cell r="I664" t="str">
            <v>Estudios de análisis de impactos económicos del cambio climático</v>
          </cell>
          <cell r="J664" t="str">
            <v>Producto</v>
          </cell>
          <cell r="K664" t="str">
            <v>Sectorial</v>
          </cell>
          <cell r="L664" t="str">
            <v>SI</v>
          </cell>
          <cell r="M664" t="str">
            <v>NO</v>
          </cell>
          <cell r="N664" t="str">
            <v>NO</v>
          </cell>
          <cell r="O664" t="str">
            <v>SI</v>
          </cell>
          <cell r="P664" t="str">
            <v>Estudios</v>
          </cell>
          <cell r="Q664" t="str">
            <v>Anual</v>
          </cell>
          <cell r="R664" t="str">
            <v>Capacidad</v>
          </cell>
          <cell r="S664">
            <v>7</v>
          </cell>
          <cell r="T664">
            <v>8</v>
          </cell>
          <cell r="U664">
            <v>8</v>
          </cell>
          <cell r="V664">
            <v>8</v>
          </cell>
          <cell r="W664">
            <v>12</v>
          </cell>
          <cell r="X664">
            <v>12</v>
          </cell>
          <cell r="Y664">
            <v>0</v>
          </cell>
          <cell r="Z664">
            <v>0</v>
          </cell>
          <cell r="AA664">
            <v>0</v>
          </cell>
          <cell r="AB664">
            <v>0</v>
          </cell>
          <cell r="AC664">
            <v>0</v>
          </cell>
          <cell r="AD664">
            <v>0</v>
          </cell>
          <cell r="AE664" t="str">
            <v>se construyeron las bases conceptuales para la construcción de las matrices de contabilidad social con agua, las cuales serán insumo para la construcción del modelo de equilibrio general de agua, que a su vez serán la herramienta conceptual para la estima</v>
          </cell>
          <cell r="AF664">
            <v>42490.208333333299</v>
          </cell>
          <cell r="AG664">
            <v>42501.430015243102</v>
          </cell>
          <cell r="AH664" t="str">
            <v>Silvia Liliana Calderón Díaz</v>
          </cell>
          <cell r="AI664" t="str">
            <v>scalderon@dnp.gov.co</v>
          </cell>
          <cell r="AJ664">
            <v>0</v>
          </cell>
          <cell r="AK664">
            <v>0</v>
          </cell>
          <cell r="AL664">
            <v>0</v>
          </cell>
        </row>
        <row r="665">
          <cell r="A665">
            <v>5305</v>
          </cell>
          <cell r="B665" t="str">
            <v>Todos por un Nuevo País</v>
          </cell>
          <cell r="C665" t="str">
            <v>Buen Gobierno</v>
          </cell>
          <cell r="D665" t="str">
            <v>Fortalecer la articulación Nación-territorio</v>
          </cell>
          <cell r="E665" t="str">
            <v>Planeación Nacional</v>
          </cell>
          <cell r="F665" t="str">
            <v>DNP</v>
          </cell>
          <cell r="G665" t="str">
            <v>Construcción e implementación de políticas nacionales, sectoriales, territoriales y poblacionales</v>
          </cell>
          <cell r="H665">
            <v>5305</v>
          </cell>
          <cell r="I665" t="str">
            <v>Centros Integrados de Servicio - SI - implementados</v>
          </cell>
          <cell r="J665" t="str">
            <v>Producto</v>
          </cell>
          <cell r="K665" t="str">
            <v>Sectorial</v>
          </cell>
          <cell r="L665" t="str">
            <v>NO</v>
          </cell>
          <cell r="M665" t="str">
            <v>SI</v>
          </cell>
          <cell r="N665" t="str">
            <v>NO</v>
          </cell>
          <cell r="O665" t="str">
            <v>SI</v>
          </cell>
          <cell r="P665" t="str">
            <v>Centros Integrados de Servicios</v>
          </cell>
          <cell r="Q665" t="str">
            <v>Anual</v>
          </cell>
          <cell r="R665" t="str">
            <v>Acumulado</v>
          </cell>
          <cell r="S665">
            <v>0</v>
          </cell>
          <cell r="T665">
            <v>0</v>
          </cell>
          <cell r="U665">
            <v>1</v>
          </cell>
          <cell r="V665">
            <v>2</v>
          </cell>
          <cell r="W665">
            <v>1</v>
          </cell>
          <cell r="X665">
            <v>4</v>
          </cell>
          <cell r="Y665">
            <v>0</v>
          </cell>
          <cell r="Z665">
            <v>0</v>
          </cell>
          <cell r="AA665">
            <v>0</v>
          </cell>
          <cell r="AB665">
            <v>0</v>
          </cell>
          <cell r="AC665">
            <v>0</v>
          </cell>
          <cell r="AD665">
            <v>0</v>
          </cell>
          <cell r="AE665" t="str">
            <v>Se dio inicio a los contratos de ajuste a diseño y adecuación del inmueble Chaparral y su respectiva interventoria. Se están comenzando a recibir las respuestas concretas de las entidades participantes. Se encuentra en proceso de elaborar el modelo de ser</v>
          </cell>
          <cell r="AF665">
            <v>42490.208333333299</v>
          </cell>
          <cell r="AG665">
            <v>42501.664941400501</v>
          </cell>
          <cell r="AH665" t="str">
            <v>Juan Carlos Rodríguez Arana</v>
          </cell>
          <cell r="AI665" t="str">
            <v>jcrodrigueza@dnp.gov.co</v>
          </cell>
          <cell r="AJ665">
            <v>0</v>
          </cell>
          <cell r="AK665">
            <v>0</v>
          </cell>
          <cell r="AL665">
            <v>0</v>
          </cell>
        </row>
        <row r="666">
          <cell r="A666">
            <v>4503</v>
          </cell>
          <cell r="B666" t="str">
            <v>Todos por un Nuevo País</v>
          </cell>
          <cell r="C666" t="str">
            <v>Buen Gobierno</v>
          </cell>
          <cell r="D666" t="str">
            <v>Fortalecer la articulación Nación-territorio</v>
          </cell>
          <cell r="E666" t="str">
            <v>Planeación Nacional</v>
          </cell>
          <cell r="F666" t="str">
            <v>DNP</v>
          </cell>
          <cell r="G666" t="str">
            <v>Caracterizacion, dinámica y desafios regionales</v>
          </cell>
          <cell r="H666">
            <v>4503</v>
          </cell>
          <cell r="I666" t="str">
            <v>Contratos Plan departamentales terminados o en ejecución durante el cuatrienio.</v>
          </cell>
          <cell r="J666" t="str">
            <v>Producto</v>
          </cell>
          <cell r="K666" t="str">
            <v>Sectorial</v>
          </cell>
          <cell r="L666" t="str">
            <v>SI</v>
          </cell>
          <cell r="M666" t="str">
            <v>SI</v>
          </cell>
          <cell r="N666" t="str">
            <v>NO</v>
          </cell>
          <cell r="O666" t="str">
            <v>SI</v>
          </cell>
          <cell r="P666" t="str">
            <v>Contratos Plan terminados o en ejecución</v>
          </cell>
          <cell r="Q666" t="str">
            <v>Anual</v>
          </cell>
          <cell r="R666" t="str">
            <v>Capacidad</v>
          </cell>
          <cell r="S666">
            <v>7</v>
          </cell>
          <cell r="T666">
            <v>8</v>
          </cell>
          <cell r="U666">
            <v>7</v>
          </cell>
          <cell r="V666">
            <v>7</v>
          </cell>
          <cell r="W666">
            <v>7</v>
          </cell>
          <cell r="X666">
            <v>12</v>
          </cell>
          <cell r="Y666">
            <v>0</v>
          </cell>
          <cell r="Z666">
            <v>0</v>
          </cell>
          <cell r="AA666">
            <v>0</v>
          </cell>
          <cell r="AB666">
            <v>0</v>
          </cell>
          <cell r="AC666">
            <v>0</v>
          </cell>
          <cell r="AD666">
            <v>0</v>
          </cell>
          <cell r="AE666" t="str">
            <v>Priorización 2016 Renegociar el CP Norte de Santander (enfoque paz en Catatumbo) Acompañar propuesta de la Alianza por el Agua y la vida para un CP para la Guajira. Pendiente avanzar con la solicitud del CP Verde en Guanía. Negociación: Suspensión tempora</v>
          </cell>
          <cell r="AF666">
            <v>42490.208333333299</v>
          </cell>
          <cell r="AG666">
            <v>42501.4985425579</v>
          </cell>
          <cell r="AH666" t="str">
            <v>Santos Alonso Beltrán Beltrán</v>
          </cell>
          <cell r="AI666" t="str">
            <v>sbeltran@dnp.gov.co</v>
          </cell>
          <cell r="AJ666">
            <v>0</v>
          </cell>
          <cell r="AK666">
            <v>0</v>
          </cell>
          <cell r="AL666">
            <v>0</v>
          </cell>
        </row>
        <row r="667">
          <cell r="A667">
            <v>5401</v>
          </cell>
          <cell r="B667" t="str">
            <v>Todos por un Nuevo País</v>
          </cell>
          <cell r="C667" t="str">
            <v>Buen Gobierno</v>
          </cell>
          <cell r="D667" t="str">
            <v>Fortalecer la articulación Nación-territorio</v>
          </cell>
          <cell r="E667" t="str">
            <v>Planeación Nacional</v>
          </cell>
          <cell r="F667" t="str">
            <v>FONADE</v>
          </cell>
          <cell r="G667" t="str">
            <v>Promoción del desarrollo y la convergencia regional</v>
          </cell>
          <cell r="H667">
            <v>5401</v>
          </cell>
          <cell r="I667" t="str">
            <v xml:space="preserve">Proyectos Estratégicos Terminados por FONADE </v>
          </cell>
          <cell r="J667" t="str">
            <v>Producto</v>
          </cell>
          <cell r="K667" t="str">
            <v>Sectorial</v>
          </cell>
          <cell r="L667" t="str">
            <v>NO</v>
          </cell>
          <cell r="M667" t="str">
            <v>NO</v>
          </cell>
          <cell r="N667" t="str">
            <v>NO</v>
          </cell>
          <cell r="O667" t="str">
            <v>SI</v>
          </cell>
          <cell r="P667" t="str">
            <v>Porcentaje</v>
          </cell>
          <cell r="Q667" t="str">
            <v>Anual</v>
          </cell>
          <cell r="R667" t="str">
            <v>Capacidad</v>
          </cell>
          <cell r="S667">
            <v>0</v>
          </cell>
          <cell r="T667">
            <v>75</v>
          </cell>
          <cell r="U667">
            <v>80</v>
          </cell>
          <cell r="V667">
            <v>90</v>
          </cell>
          <cell r="W667">
            <v>90</v>
          </cell>
          <cell r="X667">
            <v>90</v>
          </cell>
          <cell r="Y667">
            <v>0</v>
          </cell>
          <cell r="Z667">
            <v>0</v>
          </cell>
          <cell r="AA667">
            <v>0</v>
          </cell>
          <cell r="AB667">
            <v>0</v>
          </cell>
          <cell r="AC667">
            <v>0</v>
          </cell>
          <cell r="AD667">
            <v>0</v>
          </cell>
          <cell r="AE667">
            <v>0</v>
          </cell>
          <cell r="AF667">
            <v>0</v>
          </cell>
          <cell r="AG667">
            <v>0</v>
          </cell>
          <cell r="AH667" t="str">
            <v>Juan David Barahona Rebolledo</v>
          </cell>
          <cell r="AI667" t="str">
            <v>jbarahon@fonade.gov.co</v>
          </cell>
          <cell r="AJ667">
            <v>0</v>
          </cell>
          <cell r="AK667">
            <v>0</v>
          </cell>
          <cell r="AL667">
            <v>0</v>
          </cell>
        </row>
        <row r="668">
          <cell r="A668">
            <v>5306</v>
          </cell>
          <cell r="B668" t="str">
            <v>Todos por un Nuevo País</v>
          </cell>
          <cell r="C668" t="str">
            <v>Buen Gobierno</v>
          </cell>
          <cell r="D668" t="str">
            <v>Fortalecer la articulación Nación-territorio</v>
          </cell>
          <cell r="E668" t="str">
            <v>Planeación Nacional</v>
          </cell>
          <cell r="F668" t="str">
            <v>SUPERSERVICIOS</v>
          </cell>
          <cell r="G668" t="str">
            <v>Construcción e implementación de políticas nacionales, sectoriales, territoriales y poblacionales</v>
          </cell>
          <cell r="H668">
            <v>5306</v>
          </cell>
          <cell r="I668" t="str">
            <v>Efectividad en los compromisos suscritos con prestadores y municipios prestadores directos de acueducto, alcantarillado y aseo</v>
          </cell>
          <cell r="J668" t="str">
            <v>Resultado</v>
          </cell>
          <cell r="K668" t="str">
            <v>Sectorial</v>
          </cell>
          <cell r="L668" t="str">
            <v>NO</v>
          </cell>
          <cell r="M668" t="str">
            <v>NO</v>
          </cell>
          <cell r="N668" t="str">
            <v>NO</v>
          </cell>
          <cell r="O668" t="str">
            <v>SI</v>
          </cell>
          <cell r="P668" t="str">
            <v>Porcentaje</v>
          </cell>
          <cell r="Q668" t="str">
            <v>Trimestral</v>
          </cell>
          <cell r="R668" t="str">
            <v>Stock</v>
          </cell>
          <cell r="S668">
            <v>0</v>
          </cell>
          <cell r="T668">
            <v>95</v>
          </cell>
          <cell r="U668">
            <v>95</v>
          </cell>
          <cell r="V668">
            <v>95</v>
          </cell>
          <cell r="W668">
            <v>95</v>
          </cell>
          <cell r="X668">
            <v>95</v>
          </cell>
          <cell r="Y668">
            <v>73.900000000000006</v>
          </cell>
          <cell r="Z668">
            <v>77.790000000000006</v>
          </cell>
          <cell r="AA668">
            <v>73.900000000000006</v>
          </cell>
          <cell r="AB668">
            <v>77.790000000000006</v>
          </cell>
          <cell r="AC668">
            <v>42460.208333333299</v>
          </cell>
          <cell r="AD668">
            <v>42437.631080520798</v>
          </cell>
          <cell r="AE668" t="str">
            <v>En el mes de febrero de 2016 se está adelantando el diagnóstico para la selección de los municipios donde se realizaran las mesas de servicios públicos y como resultado la suscripcion de compromisos</v>
          </cell>
          <cell r="AF668">
            <v>42429.208333333299</v>
          </cell>
          <cell r="AG668">
            <v>42437.631080289299</v>
          </cell>
          <cell r="AH668" t="str">
            <v>Jorge Andrés Carrillo Cardoso</v>
          </cell>
          <cell r="AI668" t="str">
            <v>jcarrillo@superservicios.gov.co</v>
          </cell>
          <cell r="AJ668">
            <v>0</v>
          </cell>
          <cell r="AK668">
            <v>42551.208333333299</v>
          </cell>
          <cell r="AL668">
            <v>-43</v>
          </cell>
        </row>
        <row r="669">
          <cell r="A669">
            <v>5307</v>
          </cell>
          <cell r="B669" t="str">
            <v>Todos por un Nuevo País</v>
          </cell>
          <cell r="C669" t="str">
            <v>Buen Gobierno</v>
          </cell>
          <cell r="D669" t="str">
            <v>Fortalecer la articulación Nación-territorio</v>
          </cell>
          <cell r="E669" t="str">
            <v>Planeación Nacional</v>
          </cell>
          <cell r="F669" t="str">
            <v>SUPERSERVICIOS</v>
          </cell>
          <cell r="G669" t="str">
            <v>Construcción e implementación de políticas nacionales, sectoriales, territoriales y poblacionales</v>
          </cell>
          <cell r="H669">
            <v>5307</v>
          </cell>
          <cell r="I669" t="str">
            <v>Efectividad en los compromisos suscritos con prestadores y municipios prestadores directos de energía y gas</v>
          </cell>
          <cell r="J669" t="str">
            <v>Resultado</v>
          </cell>
          <cell r="K669" t="str">
            <v>Sectorial</v>
          </cell>
          <cell r="L669" t="str">
            <v>NO</v>
          </cell>
          <cell r="M669" t="str">
            <v>NO</v>
          </cell>
          <cell r="N669" t="str">
            <v>NO</v>
          </cell>
          <cell r="O669" t="str">
            <v>SI</v>
          </cell>
          <cell r="P669" t="str">
            <v>Porcentaje</v>
          </cell>
          <cell r="Q669" t="str">
            <v>Trimestral</v>
          </cell>
          <cell r="R669" t="str">
            <v>Stock</v>
          </cell>
          <cell r="S669">
            <v>0</v>
          </cell>
          <cell r="T669">
            <v>100</v>
          </cell>
          <cell r="U669">
            <v>100</v>
          </cell>
          <cell r="V669">
            <v>100</v>
          </cell>
          <cell r="W669">
            <v>100</v>
          </cell>
          <cell r="X669">
            <v>100</v>
          </cell>
          <cell r="Y669">
            <v>7</v>
          </cell>
          <cell r="Z669">
            <v>7</v>
          </cell>
          <cell r="AA669">
            <v>7</v>
          </cell>
          <cell r="AB669">
            <v>7</v>
          </cell>
          <cell r="AC669">
            <v>42460.208333333299</v>
          </cell>
          <cell r="AD669">
            <v>42500.6761996528</v>
          </cell>
          <cell r="AE669" t="str">
            <v>Durante el mes de Abril se realizó mesa técnica en la Ciudad de Yopal, durante el cual se fijaron 13 compromisos, de los cuales 5 son para el sector de Energía Eléctrica y 8 del sector de Gas Combustible.</v>
          </cell>
          <cell r="AF669">
            <v>42490.208333333299</v>
          </cell>
          <cell r="AG669">
            <v>42501.479170173603</v>
          </cell>
          <cell r="AH669" t="str">
            <v>Pilar Andrea Delgado Ramos</v>
          </cell>
          <cell r="AI669" t="str">
            <v>pdelgado@superservicios.gov.co</v>
          </cell>
          <cell r="AJ669">
            <v>0</v>
          </cell>
          <cell r="AK669">
            <v>42551.208333333299</v>
          </cell>
          <cell r="AL669">
            <v>-43</v>
          </cell>
        </row>
        <row r="670">
          <cell r="A670">
            <v>4574</v>
          </cell>
          <cell r="B670" t="str">
            <v>Todos por un Nuevo País</v>
          </cell>
          <cell r="C670" t="str">
            <v>Buen Gobierno</v>
          </cell>
          <cell r="D670" t="str">
            <v xml:space="preserve">Afianzar la lucha contra la corrupción, transparencia y rendición de cuentas </v>
          </cell>
          <cell r="E670" t="str">
            <v>Función Pública</v>
          </cell>
          <cell r="F670" t="str">
            <v>DAFP</v>
          </cell>
          <cell r="G670" t="str">
            <v>Direccionamiento para mejorar la productividad de las instituciones públicas</v>
          </cell>
          <cell r="H670">
            <v>4574</v>
          </cell>
          <cell r="I670" t="str">
            <v>Porcentaje de implementación del Plan Estratégico de Empleo Público, que incluya las recomendaciones OCDE</v>
          </cell>
          <cell r="J670" t="str">
            <v>Producto</v>
          </cell>
          <cell r="K670" t="str">
            <v>Sectorial</v>
          </cell>
          <cell r="L670" t="str">
            <v>SI</v>
          </cell>
          <cell r="M670" t="str">
            <v>NO</v>
          </cell>
          <cell r="N670" t="str">
            <v>NO</v>
          </cell>
          <cell r="O670" t="str">
            <v>SI</v>
          </cell>
          <cell r="P670" t="str">
            <v>Porcentaje</v>
          </cell>
          <cell r="Q670" t="str">
            <v>Anual</v>
          </cell>
          <cell r="R670" t="str">
            <v>Capacidad</v>
          </cell>
          <cell r="S670">
            <v>0</v>
          </cell>
          <cell r="T670">
            <v>20</v>
          </cell>
          <cell r="U670">
            <v>45</v>
          </cell>
          <cell r="V670">
            <v>75</v>
          </cell>
          <cell r="W670">
            <v>100</v>
          </cell>
          <cell r="X670">
            <v>100</v>
          </cell>
          <cell r="Y670">
            <v>0</v>
          </cell>
          <cell r="Z670">
            <v>0</v>
          </cell>
          <cell r="AA670">
            <v>0</v>
          </cell>
          <cell r="AB670">
            <v>0</v>
          </cell>
          <cell r="AC670">
            <v>0</v>
          </cell>
          <cell r="AD670">
            <v>0</v>
          </cell>
          <cell r="AE670" t="str">
            <v xml:space="preserve">El 25 de abril de 2016 se recibió la nueva versión con los comentarios al borrador de documentos CONPES por parte del Comité Directivo de la Función Pública, los cuales se incluyeron y se cuenta con una segunda versión del documento. El cual servirá como </v>
          </cell>
          <cell r="AF670">
            <v>42490.208333333299</v>
          </cell>
          <cell r="AG670">
            <v>42500.627356169003</v>
          </cell>
          <cell r="AH670" t="str">
            <v>Francisco Camargo</v>
          </cell>
          <cell r="AI670" t="str">
            <v>fcamargo@funcionpublica.gov.co</v>
          </cell>
          <cell r="AJ670">
            <v>90</v>
          </cell>
          <cell r="AK670">
            <v>0</v>
          </cell>
          <cell r="AL670">
            <v>0</v>
          </cell>
        </row>
        <row r="671">
          <cell r="A671">
            <v>4575</v>
          </cell>
          <cell r="B671" t="str">
            <v>Todos por un Nuevo País</v>
          </cell>
          <cell r="C671" t="str">
            <v>Buen Gobierno</v>
          </cell>
          <cell r="D671" t="str">
            <v xml:space="preserve">Afianzar la lucha contra la corrupción, transparencia y rendición de cuentas </v>
          </cell>
          <cell r="E671" t="str">
            <v>Función Pública</v>
          </cell>
          <cell r="F671" t="str">
            <v>DAFP</v>
          </cell>
          <cell r="G671" t="str">
            <v>Direccionamiento para mejorar la productividad de las instituciones públicas</v>
          </cell>
          <cell r="H671">
            <v>4575</v>
          </cell>
          <cell r="I671" t="str">
            <v>Entidades del Orden Nacional con modelos de evaluación orientados al cumplimiento de objetivos y metas institucionales implementados</v>
          </cell>
          <cell r="J671" t="str">
            <v>Gestión</v>
          </cell>
          <cell r="K671" t="str">
            <v>Sectorial</v>
          </cell>
          <cell r="L671" t="str">
            <v>SI</v>
          </cell>
          <cell r="M671" t="str">
            <v>NO</v>
          </cell>
          <cell r="N671" t="str">
            <v>NO</v>
          </cell>
          <cell r="O671" t="str">
            <v>SI</v>
          </cell>
          <cell r="P671" t="str">
            <v>Número</v>
          </cell>
          <cell r="Q671" t="str">
            <v>Anual</v>
          </cell>
          <cell r="R671" t="str">
            <v>Capacidad</v>
          </cell>
          <cell r="S671">
            <v>0</v>
          </cell>
          <cell r="T671">
            <v>0</v>
          </cell>
          <cell r="U671">
            <v>0</v>
          </cell>
          <cell r="V671">
            <v>12</v>
          </cell>
          <cell r="W671">
            <v>24</v>
          </cell>
          <cell r="X671">
            <v>24</v>
          </cell>
          <cell r="Y671">
            <v>0</v>
          </cell>
          <cell r="Z671">
            <v>0</v>
          </cell>
          <cell r="AA671">
            <v>0</v>
          </cell>
          <cell r="AB671">
            <v>0</v>
          </cell>
          <cell r="AC671">
            <v>0</v>
          </cell>
          <cell r="AD671">
            <v>0</v>
          </cell>
          <cell r="AE671" t="str">
            <v>Se elaboró un documento de avance que contiene la revisión de las características y elementos de los ocho (8) sistemas propios de las entidades de la Rama Ejecutiva del Orden Nacional aprobados por la Comisión Nacional del Servicio Civil.</v>
          </cell>
          <cell r="AF671">
            <v>42490.208333333299</v>
          </cell>
          <cell r="AG671">
            <v>42500.626480243103</v>
          </cell>
          <cell r="AH671" t="str">
            <v>Francisco Camargo</v>
          </cell>
          <cell r="AI671" t="str">
            <v>fcamargo@funcionpublica.gov.co</v>
          </cell>
          <cell r="AJ671">
            <v>90</v>
          </cell>
          <cell r="AK671">
            <v>0</v>
          </cell>
          <cell r="AL671">
            <v>0</v>
          </cell>
        </row>
        <row r="672">
          <cell r="A672">
            <v>4576</v>
          </cell>
          <cell r="B672" t="str">
            <v>Todos por un Nuevo País</v>
          </cell>
          <cell r="C672" t="str">
            <v>Buen Gobierno</v>
          </cell>
          <cell r="D672" t="str">
            <v xml:space="preserve">Afianzar la lucha contra la corrupción, transparencia y rendición de cuentas </v>
          </cell>
          <cell r="E672" t="str">
            <v>Función Pública</v>
          </cell>
          <cell r="F672" t="str">
            <v>DAFP</v>
          </cell>
          <cell r="G672" t="str">
            <v>Direccionamiento para mejorar la productividad de las instituciones públicas</v>
          </cell>
          <cell r="H672">
            <v>4576</v>
          </cell>
          <cell r="I672" t="str">
            <v>Multiplicadores formados en procesos de control social a la gestión pública en el marco de la Estrategia de Democratización de la Administración Pública</v>
          </cell>
          <cell r="J672" t="str">
            <v>Producto</v>
          </cell>
          <cell r="K672" t="str">
            <v>Sectorial</v>
          </cell>
          <cell r="L672" t="str">
            <v>SI</v>
          </cell>
          <cell r="M672" t="str">
            <v>SI</v>
          </cell>
          <cell r="N672" t="str">
            <v>NO</v>
          </cell>
          <cell r="O672" t="str">
            <v>SI</v>
          </cell>
          <cell r="P672" t="str">
            <v>Número</v>
          </cell>
          <cell r="Q672" t="str">
            <v>Trimestral</v>
          </cell>
          <cell r="R672" t="str">
            <v>Flujo</v>
          </cell>
          <cell r="S672">
            <v>1572</v>
          </cell>
          <cell r="T672">
            <v>600</v>
          </cell>
          <cell r="U672">
            <v>2066</v>
          </cell>
          <cell r="V672">
            <v>3532</v>
          </cell>
          <cell r="W672">
            <v>5000</v>
          </cell>
          <cell r="X672">
            <v>5000</v>
          </cell>
          <cell r="Y672">
            <v>0</v>
          </cell>
          <cell r="Z672">
            <v>0</v>
          </cell>
          <cell r="AA672">
            <v>604</v>
          </cell>
          <cell r="AB672">
            <v>12.08</v>
          </cell>
          <cell r="AC672">
            <v>42460.208333333299</v>
          </cell>
          <cell r="AD672">
            <v>42467.692524919003</v>
          </cell>
          <cell r="AE672" t="str">
            <v>En el marco del plan de acción de la red, se definió la programación de los seis talleres de formación de multiplicadores en control social en los siguientes departamentos y fechas: Nariño: 28 y 29 de julio, Cesar: 11 y 12 de agosto, Arauca: 25 y 26 de ag</v>
          </cell>
          <cell r="AF672">
            <v>42490.208333333299</v>
          </cell>
          <cell r="AG672">
            <v>42495.630998692097</v>
          </cell>
          <cell r="AH672" t="str">
            <v>Fernando Segura</v>
          </cell>
          <cell r="AI672" t="str">
            <v>fsegura@funcionpublica.gov.co</v>
          </cell>
          <cell r="AJ672">
            <v>8</v>
          </cell>
          <cell r="AK672">
            <v>42551.208333333299</v>
          </cell>
          <cell r="AL672">
            <v>-51</v>
          </cell>
        </row>
        <row r="673">
          <cell r="A673">
            <v>4577</v>
          </cell>
          <cell r="B673" t="str">
            <v>Todos por un Nuevo País</v>
          </cell>
          <cell r="C673" t="str">
            <v>Buen Gobierno</v>
          </cell>
          <cell r="D673" t="str">
            <v xml:space="preserve">Afianzar la lucha contra la corrupción, transparencia y rendición de cuentas </v>
          </cell>
          <cell r="E673" t="str">
            <v>Función Pública</v>
          </cell>
          <cell r="F673" t="str">
            <v>DAFP</v>
          </cell>
          <cell r="G673" t="str">
            <v>Direccionamiento para mejorar la productividad de las instituciones públicas</v>
          </cell>
          <cell r="H673">
            <v>4577</v>
          </cell>
          <cell r="I673" t="str">
            <v>Porcentaje de entidades del Orden Nacional cumpliendo el componente de rendición de cuentas de la Estrategia de Democratización de la Administración Pública</v>
          </cell>
          <cell r="J673" t="str">
            <v>Producto</v>
          </cell>
          <cell r="K673" t="str">
            <v>Sectorial</v>
          </cell>
          <cell r="L673" t="str">
            <v>SI</v>
          </cell>
          <cell r="M673" t="str">
            <v>NO</v>
          </cell>
          <cell r="N673" t="str">
            <v>NO</v>
          </cell>
          <cell r="O673" t="str">
            <v>SI</v>
          </cell>
          <cell r="P673" t="str">
            <v>Porcentaje</v>
          </cell>
          <cell r="Q673" t="str">
            <v>Anual</v>
          </cell>
          <cell r="R673" t="str">
            <v>Capacidad</v>
          </cell>
          <cell r="S673">
            <v>60</v>
          </cell>
          <cell r="T673">
            <v>70</v>
          </cell>
          <cell r="U673">
            <v>80</v>
          </cell>
          <cell r="V673">
            <v>90</v>
          </cell>
          <cell r="W673">
            <v>100</v>
          </cell>
          <cell r="X673">
            <v>100</v>
          </cell>
          <cell r="Y673">
            <v>0</v>
          </cell>
          <cell r="Z673">
            <v>0</v>
          </cell>
          <cell r="AA673">
            <v>0</v>
          </cell>
          <cell r="AB673">
            <v>0</v>
          </cell>
          <cell r="AC673">
            <v>0</v>
          </cell>
          <cell r="AD673">
            <v>0</v>
          </cell>
          <cell r="AE673" t="str">
            <v xml:space="preserve">El 91 %, (148) entidades de la Rama Ejecutiva Nacional incluyeron el componente de rendición de cuentas en el plan anticorrupción y de servicio al ciudadano 2016. Se realizaron reportes de 146 entidades incluyendo seis dependencias del sector defensa con </v>
          </cell>
          <cell r="AF673">
            <v>42490.208333333299</v>
          </cell>
          <cell r="AG673">
            <v>42500.623474849497</v>
          </cell>
          <cell r="AH673" t="str">
            <v>Fernando Segura</v>
          </cell>
          <cell r="AI673" t="str">
            <v>fsegura@funcionpublica.gov.co</v>
          </cell>
          <cell r="AJ673">
            <v>90</v>
          </cell>
          <cell r="AK673">
            <v>0</v>
          </cell>
          <cell r="AL673">
            <v>0</v>
          </cell>
        </row>
        <row r="674">
          <cell r="A674">
            <v>4578</v>
          </cell>
          <cell r="B674" t="str">
            <v>Todos por un Nuevo País</v>
          </cell>
          <cell r="C674" t="str">
            <v>Buen Gobierno</v>
          </cell>
          <cell r="D674" t="str">
            <v xml:space="preserve">Afianzar la lucha contra la corrupción, transparencia y rendición de cuentas </v>
          </cell>
          <cell r="E674" t="str">
            <v>Función Pública</v>
          </cell>
          <cell r="F674" t="str">
            <v>DAFP</v>
          </cell>
          <cell r="G674" t="str">
            <v>Direccionamiento para mejorar la productividad de las instituciones públicas</v>
          </cell>
          <cell r="H674">
            <v>4578</v>
          </cell>
          <cell r="I674" t="str">
            <v>Entidades del Orden Nacional que cuentan con una gestión estratégica del talento humano implementada</v>
          </cell>
          <cell r="J674" t="str">
            <v>Producto</v>
          </cell>
          <cell r="K674" t="str">
            <v>Sectorial</v>
          </cell>
          <cell r="L674" t="str">
            <v>SI</v>
          </cell>
          <cell r="M674" t="str">
            <v>NO</v>
          </cell>
          <cell r="N674" t="str">
            <v>NO</v>
          </cell>
          <cell r="O674" t="str">
            <v>SI</v>
          </cell>
          <cell r="P674" t="str">
            <v>Número</v>
          </cell>
          <cell r="Q674" t="str">
            <v>Anual</v>
          </cell>
          <cell r="R674" t="str">
            <v>Capacidad</v>
          </cell>
          <cell r="S674">
            <v>0</v>
          </cell>
          <cell r="T674">
            <v>0</v>
          </cell>
          <cell r="U674">
            <v>8</v>
          </cell>
          <cell r="V674">
            <v>16</v>
          </cell>
          <cell r="W674">
            <v>24</v>
          </cell>
          <cell r="X674">
            <v>24</v>
          </cell>
          <cell r="Y674">
            <v>0</v>
          </cell>
          <cell r="Z674">
            <v>0</v>
          </cell>
          <cell r="AA674">
            <v>0</v>
          </cell>
          <cell r="AB674">
            <v>0</v>
          </cell>
          <cell r="AC674">
            <v>0</v>
          </cell>
          <cell r="AD674">
            <v>0</v>
          </cell>
          <cell r="AE674" t="str">
            <v>Los resultados de FURAG con respecto a la política de talento humano fueron consolidados por sector y enviados el 19 de abril de 2016 para su difusión y análisis. Se diseñó una herramienta con el fin de obtener un diagnóstico de dicha política en las enti</v>
          </cell>
          <cell r="AF674">
            <v>42490.208333333299</v>
          </cell>
          <cell r="AG674">
            <v>42500.626048645798</v>
          </cell>
          <cell r="AH674" t="str">
            <v>Francisco Camargo</v>
          </cell>
          <cell r="AI674" t="str">
            <v>fcamargo@funcionpublica.gov.co</v>
          </cell>
          <cell r="AJ674">
            <v>90</v>
          </cell>
          <cell r="AK674">
            <v>0</v>
          </cell>
          <cell r="AL674">
            <v>0</v>
          </cell>
        </row>
        <row r="675">
          <cell r="A675">
            <v>4581</v>
          </cell>
          <cell r="B675" t="str">
            <v>Todos por un Nuevo País</v>
          </cell>
          <cell r="C675" t="str">
            <v>Buen Gobierno</v>
          </cell>
          <cell r="D675" t="str">
            <v xml:space="preserve">Afianzar la lucha contra la corrupción, transparencia y rendición de cuentas </v>
          </cell>
          <cell r="E675" t="str">
            <v>Función Pública</v>
          </cell>
          <cell r="F675" t="str">
            <v>DAFP</v>
          </cell>
          <cell r="G675" t="str">
            <v>Direccionamiento para mejorar la productividad de las instituciones públicas</v>
          </cell>
          <cell r="H675">
            <v>4581</v>
          </cell>
          <cell r="I675" t="str">
            <v>Sistemas de información y portales interactivos del sector función pública con estándares técnicos y respondiendo a los requerimientos normativos en operación</v>
          </cell>
          <cell r="J675" t="str">
            <v>Producto</v>
          </cell>
          <cell r="K675" t="str">
            <v>Sectorial</v>
          </cell>
          <cell r="L675" t="str">
            <v>SI</v>
          </cell>
          <cell r="M675" t="str">
            <v>NO</v>
          </cell>
          <cell r="N675" t="str">
            <v>NO</v>
          </cell>
          <cell r="O675" t="str">
            <v>SI</v>
          </cell>
          <cell r="P675" t="str">
            <v>Número</v>
          </cell>
          <cell r="Q675" t="str">
            <v>Anual</v>
          </cell>
          <cell r="R675" t="str">
            <v>Capacidad</v>
          </cell>
          <cell r="S675">
            <v>0</v>
          </cell>
          <cell r="T675">
            <v>1</v>
          </cell>
          <cell r="U675">
            <v>3</v>
          </cell>
          <cell r="V675">
            <v>4</v>
          </cell>
          <cell r="W675">
            <v>9</v>
          </cell>
          <cell r="X675">
            <v>9</v>
          </cell>
          <cell r="Y675">
            <v>0</v>
          </cell>
          <cell r="Z675">
            <v>0</v>
          </cell>
          <cell r="AA675">
            <v>0</v>
          </cell>
          <cell r="AB675">
            <v>0</v>
          </cell>
          <cell r="AC675">
            <v>0</v>
          </cell>
          <cell r="AD675">
            <v>0</v>
          </cell>
          <cell r="AE675" t="str">
            <v>En abril de 2016, se realizó el alistamiento de la infraestructura, montaje del software base y alistamiento de la base de datos necesaria para realizar la migración del portal SUIT y su integración con el portal FURAG a nivel de servidor de aplicaciones.</v>
          </cell>
          <cell r="AF675">
            <v>42490.208333333299</v>
          </cell>
          <cell r="AG675">
            <v>42500.689260879597</v>
          </cell>
          <cell r="AH675" t="str">
            <v>Roger Alonso Quirama García</v>
          </cell>
          <cell r="AI675" t="str">
            <v>rquirama@funcionpublica.gov.co</v>
          </cell>
          <cell r="AJ675">
            <v>0</v>
          </cell>
          <cell r="AK675">
            <v>0</v>
          </cell>
          <cell r="AL675">
            <v>0</v>
          </cell>
        </row>
        <row r="676">
          <cell r="A676">
            <v>4282</v>
          </cell>
          <cell r="B676" t="str">
            <v>Todos por un Nuevo País</v>
          </cell>
          <cell r="C676" t="str">
            <v>Buen Gobierno</v>
          </cell>
          <cell r="D676" t="str">
            <v xml:space="preserve">Afianzar la lucha contra la corrupción, transparencia y rendición de cuentas </v>
          </cell>
          <cell r="E676" t="str">
            <v>Presidencia</v>
          </cell>
          <cell r="F676" t="str">
            <v>PRESIDENCIA</v>
          </cell>
          <cell r="G676" t="str">
            <v>Promoción de la Transparencia y lucha contra la corrupción desde la Presidencia de la República</v>
          </cell>
          <cell r="H676">
            <v>4282</v>
          </cell>
          <cell r="I676" t="str">
            <v>Comités de la OCDE a los que Colombia accede como miembro pleno</v>
          </cell>
          <cell r="J676" t="str">
            <v>Resultado</v>
          </cell>
          <cell r="K676" t="str">
            <v>Sectorial</v>
          </cell>
          <cell r="L676" t="str">
            <v>SI</v>
          </cell>
          <cell r="M676" t="str">
            <v>NO</v>
          </cell>
          <cell r="N676" t="str">
            <v>NO</v>
          </cell>
          <cell r="O676" t="str">
            <v>SI</v>
          </cell>
          <cell r="P676" t="str">
            <v>Otro(Comités que aprueban el ingreso)</v>
          </cell>
          <cell r="Q676" t="str">
            <v>Semestral</v>
          </cell>
          <cell r="R676" t="str">
            <v>Acumulado</v>
          </cell>
          <cell r="S676">
            <v>0</v>
          </cell>
          <cell r="T676">
            <v>5</v>
          </cell>
          <cell r="U676">
            <v>12</v>
          </cell>
          <cell r="V676">
            <v>6</v>
          </cell>
          <cell r="W676">
            <v>0</v>
          </cell>
          <cell r="X676">
            <v>23</v>
          </cell>
          <cell r="Y676">
            <v>0</v>
          </cell>
          <cell r="Z676">
            <v>0</v>
          </cell>
          <cell r="AA676">
            <v>0</v>
          </cell>
          <cell r="AB676">
            <v>0</v>
          </cell>
          <cell r="AC676">
            <v>0</v>
          </cell>
          <cell r="AD676">
            <v>0</v>
          </cell>
          <cell r="AE676" t="str">
            <v>Durante el mes de marzo, delegaciones de Colombia presentaron el avance en los temas de Inversión, soborno transnacional (anticorrpción) y política digital. Como resultado, se tuvo la aprobación por parte de los tres Comités: Comité de Inversión, Grupo de</v>
          </cell>
          <cell r="AF676">
            <v>42460.208333333299</v>
          </cell>
          <cell r="AG676">
            <v>42500.640424340301</v>
          </cell>
          <cell r="AH676" t="str">
            <v>Juanita Burgos de Bedout</v>
          </cell>
          <cell r="AI676" t="str">
            <v>juanitaburgos@presidencia.gov.co</v>
          </cell>
          <cell r="AJ676">
            <v>5</v>
          </cell>
          <cell r="AK676">
            <v>0</v>
          </cell>
          <cell r="AL676">
            <v>0</v>
          </cell>
        </row>
        <row r="677">
          <cell r="A677">
            <v>4283</v>
          </cell>
          <cell r="B677" t="str">
            <v>Todos por un Nuevo País</v>
          </cell>
          <cell r="C677" t="str">
            <v>Buen Gobierno</v>
          </cell>
          <cell r="D677" t="str">
            <v xml:space="preserve">Afianzar la lucha contra la corrupción, transparencia y rendición de cuentas </v>
          </cell>
          <cell r="E677" t="str">
            <v>Presidencia</v>
          </cell>
          <cell r="F677" t="str">
            <v>PRESIDENCIA</v>
          </cell>
          <cell r="G677" t="str">
            <v>Promoción de la Transparencia y lucha contra la corrupción desde la Presidencia de la República</v>
          </cell>
          <cell r="H677">
            <v>4283</v>
          </cell>
          <cell r="I677" t="str">
            <v>Índice de Política Pública Integral Anticorrupción, con las directrices de la Comisión Nacional de Moralización</v>
          </cell>
          <cell r="J677" t="str">
            <v>Gestión</v>
          </cell>
          <cell r="K677" t="str">
            <v>Sectorial</v>
          </cell>
          <cell r="L677" t="str">
            <v>SI</v>
          </cell>
          <cell r="M677" t="str">
            <v>NO</v>
          </cell>
          <cell r="N677" t="str">
            <v>NO</v>
          </cell>
          <cell r="O677" t="str">
            <v>SI</v>
          </cell>
          <cell r="P677" t="str">
            <v>Indice</v>
          </cell>
          <cell r="Q677" t="str">
            <v>Anual</v>
          </cell>
          <cell r="R677" t="str">
            <v>Flujo</v>
          </cell>
          <cell r="S677">
            <v>34</v>
          </cell>
          <cell r="T677">
            <v>50</v>
          </cell>
          <cell r="U677">
            <v>70</v>
          </cell>
          <cell r="V677">
            <v>90</v>
          </cell>
          <cell r="W677">
            <v>100</v>
          </cell>
          <cell r="X677">
            <v>100</v>
          </cell>
          <cell r="Y677">
            <v>0</v>
          </cell>
          <cell r="Z677">
            <v>0</v>
          </cell>
          <cell r="AA677">
            <v>0</v>
          </cell>
          <cell r="AB677">
            <v>0</v>
          </cell>
          <cell r="AC677">
            <v>0</v>
          </cell>
          <cell r="AD677">
            <v>0</v>
          </cell>
          <cell r="AE677" t="str">
            <v xml:space="preserve">El Observatorio de Transparencia y Anticorrupción de la Secretaría de Transparencia, en coordinación con El Departamento Nacional de Planeación (DNP) y el Grupo Conpes, dio continuidad a la validación de los reportes enviados y la solicitud de ajustes de </v>
          </cell>
          <cell r="AF677">
            <v>42490.208333333299</v>
          </cell>
          <cell r="AG677">
            <v>42501.429548692096</v>
          </cell>
          <cell r="AH677" t="str">
            <v>Camilo Alberto Enciso Vanegas</v>
          </cell>
          <cell r="AI677" t="str">
            <v>camiloenciso@presidencia.gov.co</v>
          </cell>
          <cell r="AJ677">
            <v>90</v>
          </cell>
          <cell r="AK677">
            <v>0</v>
          </cell>
          <cell r="AL677">
            <v>0</v>
          </cell>
        </row>
        <row r="678">
          <cell r="A678">
            <v>4284</v>
          </cell>
          <cell r="B678" t="str">
            <v>Todos por un Nuevo País</v>
          </cell>
          <cell r="C678" t="str">
            <v>Buen Gobierno</v>
          </cell>
          <cell r="D678" t="str">
            <v xml:space="preserve">Afianzar la lucha contra la corrupción, transparencia y rendición de cuentas </v>
          </cell>
          <cell r="E678" t="str">
            <v>Presidencia</v>
          </cell>
          <cell r="F678" t="str">
            <v>PRESIDENCIA</v>
          </cell>
          <cell r="G678" t="str">
            <v>Promoción de la Transparencia y lucha contra la corrupción desde la Presidencia de la República</v>
          </cell>
          <cell r="H678">
            <v>4284</v>
          </cell>
          <cell r="I678" t="str">
            <v>Entidades de la Rama Ejecutiva del orden nacional acompañadas en la implementación de la Ley 1712 de 2014</v>
          </cell>
          <cell r="J678" t="str">
            <v>Producto</v>
          </cell>
          <cell r="K678" t="str">
            <v>Sectorial</v>
          </cell>
          <cell r="L678" t="str">
            <v>SI</v>
          </cell>
          <cell r="M678" t="str">
            <v>NO</v>
          </cell>
          <cell r="N678" t="str">
            <v>NO</v>
          </cell>
          <cell r="O678" t="str">
            <v>SI</v>
          </cell>
          <cell r="P678" t="str">
            <v>Otro (Entidades)</v>
          </cell>
          <cell r="Q678" t="str">
            <v>Anual</v>
          </cell>
          <cell r="R678" t="str">
            <v>Acumulado</v>
          </cell>
          <cell r="S678">
            <v>0</v>
          </cell>
          <cell r="T678">
            <v>27</v>
          </cell>
          <cell r="U678">
            <v>43</v>
          </cell>
          <cell r="V678">
            <v>43</v>
          </cell>
          <cell r="W678">
            <v>44</v>
          </cell>
          <cell r="X678">
            <v>157</v>
          </cell>
          <cell r="Y678">
            <v>0</v>
          </cell>
          <cell r="Z678">
            <v>0</v>
          </cell>
          <cell r="AA678">
            <v>0</v>
          </cell>
          <cell r="AB678">
            <v>0</v>
          </cell>
          <cell r="AC678">
            <v>0</v>
          </cell>
          <cell r="AD678">
            <v>0</v>
          </cell>
          <cell r="AE678" t="str">
            <v>Para el presente corte en el indicador “Entidades de la Rama Ejecutiva del orden nacional acompañadas en la Implementación de la Ley 1712 de 2014” la Secretaría reviso los Mínimos Obligatorios de Transparencia Activa definidos en la Ley 1712 de 2014 y Dec</v>
          </cell>
          <cell r="AF678">
            <v>42490.208333333299</v>
          </cell>
          <cell r="AG678">
            <v>42501.428828009302</v>
          </cell>
          <cell r="AH678" t="str">
            <v>Camilo Alberto Enciso Vanegas</v>
          </cell>
          <cell r="AI678" t="str">
            <v>camiloenciso@presidencia.gov.co</v>
          </cell>
          <cell r="AJ678">
            <v>150</v>
          </cell>
          <cell r="AK678">
            <v>0</v>
          </cell>
          <cell r="AL678">
            <v>0</v>
          </cell>
        </row>
        <row r="679">
          <cell r="A679">
            <v>4285</v>
          </cell>
          <cell r="B679" t="str">
            <v>Todos por un Nuevo País</v>
          </cell>
          <cell r="C679" t="str">
            <v>Buen Gobierno</v>
          </cell>
          <cell r="D679" t="str">
            <v xml:space="preserve">Afianzar la lucha contra la corrupción, transparencia y rendición de cuentas </v>
          </cell>
          <cell r="E679" t="str">
            <v>Presidencia</v>
          </cell>
          <cell r="F679" t="str">
            <v>PRESIDENCIA</v>
          </cell>
          <cell r="G679" t="str">
            <v>Promoción de la Transparencia y lucha contra la corrupción desde la Presidencia de la República</v>
          </cell>
          <cell r="H679">
            <v>4285</v>
          </cell>
          <cell r="I679" t="str">
            <v>Grandes empresas y gremios que firman el Pacto Colombia contra la Corrupción</v>
          </cell>
          <cell r="J679" t="str">
            <v>Producto</v>
          </cell>
          <cell r="K679" t="str">
            <v>Sectorial</v>
          </cell>
          <cell r="L679" t="str">
            <v>SI</v>
          </cell>
          <cell r="M679" t="str">
            <v>NO</v>
          </cell>
          <cell r="N679" t="str">
            <v>NO</v>
          </cell>
          <cell r="O679" t="str">
            <v>SI</v>
          </cell>
          <cell r="P679" t="str">
            <v>Otro (Empresas)</v>
          </cell>
          <cell r="Q679" t="str">
            <v>Semestral</v>
          </cell>
          <cell r="R679" t="str">
            <v>Acumulado</v>
          </cell>
          <cell r="S679">
            <v>0</v>
          </cell>
          <cell r="T679">
            <v>8</v>
          </cell>
          <cell r="U679">
            <v>7</v>
          </cell>
          <cell r="V679">
            <v>7</v>
          </cell>
          <cell r="W679">
            <v>8</v>
          </cell>
          <cell r="X679">
            <v>30</v>
          </cell>
          <cell r="Y679">
            <v>0</v>
          </cell>
          <cell r="Z679">
            <v>0</v>
          </cell>
          <cell r="AA679">
            <v>0</v>
          </cell>
          <cell r="AB679">
            <v>0</v>
          </cell>
          <cell r="AC679">
            <v>0</v>
          </cell>
          <cell r="AD679">
            <v>0</v>
          </cell>
          <cell r="AE679" t="str">
            <v>El avance para el indicador Grandes Empresas y gremios que firman el Pacto Colombia contra la corrupción, se concretaron tres pactos: Código de Ética – Cámara de la Industria Farmacéutica de la ANDI, Código de Ética – Cámara de Dispositivos Médicos y de l</v>
          </cell>
          <cell r="AF679">
            <v>42490.208333333299</v>
          </cell>
          <cell r="AG679">
            <v>42501.428379548597</v>
          </cell>
          <cell r="AH679" t="str">
            <v>Camilo Alberto Enciso Vanegas</v>
          </cell>
          <cell r="AI679" t="str">
            <v>camiloenciso@presidencia.gov.co</v>
          </cell>
          <cell r="AJ679">
            <v>30</v>
          </cell>
          <cell r="AK679">
            <v>0</v>
          </cell>
          <cell r="AL679">
            <v>0</v>
          </cell>
        </row>
        <row r="680">
          <cell r="A680">
            <v>4294</v>
          </cell>
          <cell r="B680" t="str">
            <v>Todos por un Nuevo País</v>
          </cell>
          <cell r="C680" t="str">
            <v>Buen Gobierno</v>
          </cell>
          <cell r="D680" t="str">
            <v xml:space="preserve">Afianzar la lucha contra la corrupción, transparencia y rendición de cuentas </v>
          </cell>
          <cell r="E680" t="str">
            <v>Presidencia</v>
          </cell>
          <cell r="F680" t="str">
            <v>PRESIDENCIA</v>
          </cell>
          <cell r="G680" t="str">
            <v>Promoción de la Transparencia y lucha contra la corrupción desde la Presidencia de la República</v>
          </cell>
          <cell r="H680">
            <v>4294</v>
          </cell>
          <cell r="I680" t="str">
            <v>Entidades nacionales que reportan completo su plan Anticorrupción.</v>
          </cell>
          <cell r="J680" t="str">
            <v>Gestión</v>
          </cell>
          <cell r="K680" t="str">
            <v>Sectorial</v>
          </cell>
          <cell r="L680" t="str">
            <v>SI</v>
          </cell>
          <cell r="M680" t="str">
            <v>NO</v>
          </cell>
          <cell r="N680" t="str">
            <v>NO</v>
          </cell>
          <cell r="O680" t="str">
            <v>SI</v>
          </cell>
          <cell r="P680" t="str">
            <v>Otro (Entidades)</v>
          </cell>
          <cell r="Q680" t="str">
            <v>Anual</v>
          </cell>
          <cell r="R680" t="str">
            <v>Capacidad</v>
          </cell>
          <cell r="S680">
            <v>139</v>
          </cell>
          <cell r="T680">
            <v>144</v>
          </cell>
          <cell r="U680">
            <v>148</v>
          </cell>
          <cell r="V680">
            <v>152</v>
          </cell>
          <cell r="W680">
            <v>157</v>
          </cell>
          <cell r="X680">
            <v>157</v>
          </cell>
          <cell r="Y680">
            <v>0</v>
          </cell>
          <cell r="Z680">
            <v>0</v>
          </cell>
          <cell r="AA680">
            <v>0</v>
          </cell>
          <cell r="AB680">
            <v>0</v>
          </cell>
          <cell r="AC680">
            <v>0</v>
          </cell>
          <cell r="AD680">
            <v>0</v>
          </cell>
          <cell r="AE680" t="str">
            <v>Durante el mes de abril de 2016, la Secretaría de Transparencia de la Presidencia de la Republica, adelantó seguimiento del Plan Anticorrupción y Atención al Ciudadano 2016 en sus cinco (5) componentes, esto es: -Mapa de Riesgos de Corrupción, Racionaliza</v>
          </cell>
          <cell r="AF680">
            <v>42490.208333333299</v>
          </cell>
          <cell r="AG680">
            <v>42501.427565544</v>
          </cell>
          <cell r="AH680" t="str">
            <v>Camilo Alberto Enciso Vanegas</v>
          </cell>
          <cell r="AI680" t="str">
            <v>camiloenciso@presidencia.gov.co</v>
          </cell>
          <cell r="AJ680">
            <v>150</v>
          </cell>
          <cell r="AK680">
            <v>0</v>
          </cell>
          <cell r="AL680">
            <v>0</v>
          </cell>
        </row>
        <row r="681">
          <cell r="A681">
            <v>4573</v>
          </cell>
          <cell r="B681" t="str">
            <v>Todos por un Nuevo País</v>
          </cell>
          <cell r="C681" t="str">
            <v>Buen Gobierno</v>
          </cell>
          <cell r="D681" t="str">
            <v>Promover la eficiencia y eficacia administrativa</v>
          </cell>
          <cell r="E681" t="str">
            <v>Función Pública</v>
          </cell>
          <cell r="F681" t="str">
            <v>DAFP</v>
          </cell>
          <cell r="G681" t="str">
            <v>Fortalecimiento de la gestión y dirección del Sector Empleo Público</v>
          </cell>
          <cell r="H681">
            <v>4573</v>
          </cell>
          <cell r="I681" t="str">
            <v>Porcentaje de implementación de recomendaciones OCDE en materia de control interno</v>
          </cell>
          <cell r="J681" t="str">
            <v>Gestión</v>
          </cell>
          <cell r="K681" t="str">
            <v>Sectorial</v>
          </cell>
          <cell r="L681" t="str">
            <v>SI</v>
          </cell>
          <cell r="M681" t="str">
            <v>NO</v>
          </cell>
          <cell r="N681" t="str">
            <v>NO</v>
          </cell>
          <cell r="O681" t="str">
            <v>SI</v>
          </cell>
          <cell r="P681" t="str">
            <v>Porcentaje</v>
          </cell>
          <cell r="Q681" t="str">
            <v>Semestral</v>
          </cell>
          <cell r="R681" t="str">
            <v>Flujo</v>
          </cell>
          <cell r="S681">
            <v>0</v>
          </cell>
          <cell r="T681">
            <v>70</v>
          </cell>
          <cell r="U681">
            <v>100</v>
          </cell>
          <cell r="V681">
            <v>0</v>
          </cell>
          <cell r="W681">
            <v>0</v>
          </cell>
          <cell r="X681">
            <v>100</v>
          </cell>
          <cell r="Y681">
            <v>0</v>
          </cell>
          <cell r="Z681">
            <v>0</v>
          </cell>
          <cell r="AA681">
            <v>0</v>
          </cell>
          <cell r="AB681">
            <v>0</v>
          </cell>
          <cell r="AC681">
            <v>0</v>
          </cell>
          <cell r="AD681">
            <v>0</v>
          </cell>
          <cell r="AE681" t="str">
            <v xml:space="preserve">Esta meta fue cumplida al 100% durante el mes de febrero. </v>
          </cell>
          <cell r="AF681">
            <v>42490.208333333299</v>
          </cell>
          <cell r="AG681">
            <v>42500.625410497698</v>
          </cell>
          <cell r="AH681" t="str">
            <v>Maria del Pilar Garcia Gonzalez</v>
          </cell>
          <cell r="AI681" t="str">
            <v>mpgarcia@dafp.gov.co</v>
          </cell>
          <cell r="AJ681">
            <v>10</v>
          </cell>
          <cell r="AK681">
            <v>0</v>
          </cell>
          <cell r="AL681">
            <v>0</v>
          </cell>
        </row>
        <row r="682">
          <cell r="A682">
            <v>5211</v>
          </cell>
          <cell r="B682" t="str">
            <v>Todos por un Nuevo País</v>
          </cell>
          <cell r="C682" t="str">
            <v>Buen Gobierno</v>
          </cell>
          <cell r="D682" t="str">
            <v>Promover la eficiencia y eficacia administrativa</v>
          </cell>
          <cell r="E682" t="str">
            <v>Función Pública</v>
          </cell>
          <cell r="F682" t="str">
            <v>DAFP</v>
          </cell>
          <cell r="G682" t="str">
            <v>Fortalecimiento de la gestión y dirección del Sector Empleo Público</v>
          </cell>
          <cell r="H682">
            <v>5211</v>
          </cell>
          <cell r="I682" t="str">
            <v>Trámites racionalizados</v>
          </cell>
          <cell r="J682" t="str">
            <v>Producto</v>
          </cell>
          <cell r="K682" t="str">
            <v>Sectorial</v>
          </cell>
          <cell r="L682" t="str">
            <v>NO</v>
          </cell>
          <cell r="M682" t="str">
            <v>SI</v>
          </cell>
          <cell r="N682" t="str">
            <v>NO</v>
          </cell>
          <cell r="O682" t="str">
            <v>SI</v>
          </cell>
          <cell r="P682" t="str">
            <v>Trámites</v>
          </cell>
          <cell r="Q682" t="str">
            <v>Trimestral</v>
          </cell>
          <cell r="R682" t="str">
            <v>Acumulado</v>
          </cell>
          <cell r="S682">
            <v>1142</v>
          </cell>
          <cell r="T682">
            <v>100</v>
          </cell>
          <cell r="U682">
            <v>250</v>
          </cell>
          <cell r="V682">
            <v>250</v>
          </cell>
          <cell r="W682">
            <v>200</v>
          </cell>
          <cell r="X682">
            <v>800</v>
          </cell>
          <cell r="Y682">
            <v>98</v>
          </cell>
          <cell r="Z682">
            <v>39.200000000000003</v>
          </cell>
          <cell r="AA682">
            <v>200</v>
          </cell>
          <cell r="AB682">
            <v>25</v>
          </cell>
          <cell r="AC682">
            <v>42460.208333333299</v>
          </cell>
          <cell r="AD682">
            <v>42467.744855358796</v>
          </cell>
          <cell r="AE682" t="str">
            <v>Se realizó la revisión de los planes anticorrupción, que incluye la estrategia de racionalización de trámites, publicados por las entidades de la rama ejecutiva del orden nacional, estableciéndose una proyección de 568 trámites susceptibles de ser raciona</v>
          </cell>
          <cell r="AF682">
            <v>42490.208333333299</v>
          </cell>
          <cell r="AG682">
            <v>42500.630456018502</v>
          </cell>
          <cell r="AH682" t="str">
            <v>Fernando Segura</v>
          </cell>
          <cell r="AI682" t="str">
            <v>fsegura@funcionpublica.gov.co</v>
          </cell>
          <cell r="AJ682">
            <v>30</v>
          </cell>
          <cell r="AK682">
            <v>42551.208333333299</v>
          </cell>
          <cell r="AL682">
            <v>-73</v>
          </cell>
        </row>
        <row r="683">
          <cell r="A683">
            <v>5214</v>
          </cell>
          <cell r="B683" t="str">
            <v>Todos por un Nuevo País</v>
          </cell>
          <cell r="C683" t="str">
            <v>Buen Gobierno</v>
          </cell>
          <cell r="D683" t="str">
            <v>Promover la eficiencia y eficacia administrativa</v>
          </cell>
          <cell r="E683" t="str">
            <v>Función Pública</v>
          </cell>
          <cell r="F683" t="str">
            <v>DAFP</v>
          </cell>
          <cell r="G683" t="str">
            <v>Fortalecimiento de la gestión y dirección del Sector Empleo Público</v>
          </cell>
          <cell r="H683">
            <v>5214</v>
          </cell>
          <cell r="I683" t="str">
            <v>Puntos de mejora de las Entidades Públicas en el desempeño de las Políticas evaluadas en el Modelo Integrado de Planeación y Gestión</v>
          </cell>
          <cell r="J683" t="str">
            <v>Producto</v>
          </cell>
          <cell r="K683" t="str">
            <v>Sectorial</v>
          </cell>
          <cell r="L683" t="str">
            <v>NO</v>
          </cell>
          <cell r="M683" t="str">
            <v>NO</v>
          </cell>
          <cell r="N683" t="str">
            <v>NO</v>
          </cell>
          <cell r="O683" t="str">
            <v>SI</v>
          </cell>
          <cell r="P683" t="str">
            <v>Puntos</v>
          </cell>
          <cell r="Q683" t="str">
            <v>Anual</v>
          </cell>
          <cell r="R683" t="str">
            <v>Acumulado</v>
          </cell>
          <cell r="S683">
            <v>0</v>
          </cell>
          <cell r="T683">
            <v>2</v>
          </cell>
          <cell r="U683">
            <v>3</v>
          </cell>
          <cell r="V683">
            <v>3</v>
          </cell>
          <cell r="W683">
            <v>2</v>
          </cell>
          <cell r="X683">
            <v>10</v>
          </cell>
          <cell r="Y683">
            <v>0</v>
          </cell>
          <cell r="Z683">
            <v>0</v>
          </cell>
          <cell r="AA683">
            <v>0</v>
          </cell>
          <cell r="AB683">
            <v>0</v>
          </cell>
          <cell r="AC683">
            <v>0</v>
          </cell>
          <cell r="AD683">
            <v>0</v>
          </cell>
          <cell r="AE683" t="str">
            <v>Durante el mes de abril se comenzó el análisis de la información contenida en el aplicativo FURAG. Se realizó una reunión con los delegados de los líderes de política con el fin de establecer el esquema de presentación de los resultados por política y com</v>
          </cell>
          <cell r="AF683">
            <v>42490.208333333299</v>
          </cell>
          <cell r="AG683">
            <v>42500.6280485764</v>
          </cell>
          <cell r="AH683" t="str">
            <v>Maria del Pilar Garcia Gonzalez</v>
          </cell>
          <cell r="AI683" t="str">
            <v>mpgarcia@dafp.gov.co</v>
          </cell>
          <cell r="AJ683">
            <v>90</v>
          </cell>
          <cell r="AK683">
            <v>0</v>
          </cell>
          <cell r="AL683">
            <v>0</v>
          </cell>
        </row>
        <row r="684">
          <cell r="A684">
            <v>4572</v>
          </cell>
          <cell r="B684" t="str">
            <v>Todos por un Nuevo País</v>
          </cell>
          <cell r="C684" t="str">
            <v>Buen Gobierno</v>
          </cell>
          <cell r="D684" t="str">
            <v>Promover la eficiencia y eficacia administrativa</v>
          </cell>
          <cell r="E684" t="str">
            <v>Función Pública</v>
          </cell>
          <cell r="F684" t="str">
            <v>DAFP</v>
          </cell>
          <cell r="G684" t="str">
            <v>Promoción de la gestión del conocimiento en administración pública</v>
          </cell>
          <cell r="H684">
            <v>4572</v>
          </cell>
          <cell r="I684" t="str">
            <v>Porcentaje de entidades de la Rama Ejecutiva del Orden Nacional que alcanzan niveles superiores de madurez en la implementación y sostenimiento del Sistema de Control Interno</v>
          </cell>
          <cell r="J684" t="str">
            <v>Gestión</v>
          </cell>
          <cell r="K684" t="str">
            <v>Sectorial</v>
          </cell>
          <cell r="L684" t="str">
            <v>SI</v>
          </cell>
          <cell r="M684" t="str">
            <v>NO</v>
          </cell>
          <cell r="N684" t="str">
            <v>NO</v>
          </cell>
          <cell r="O684" t="str">
            <v>SI</v>
          </cell>
          <cell r="P684" t="str">
            <v>Porcentaje</v>
          </cell>
          <cell r="Q684" t="str">
            <v>Anual</v>
          </cell>
          <cell r="R684" t="str">
            <v>Capacidad</v>
          </cell>
          <cell r="S684">
            <v>80</v>
          </cell>
          <cell r="T684">
            <v>85</v>
          </cell>
          <cell r="U684">
            <v>90</v>
          </cell>
          <cell r="V684">
            <v>95</v>
          </cell>
          <cell r="W684">
            <v>100</v>
          </cell>
          <cell r="X684">
            <v>100</v>
          </cell>
          <cell r="Y684">
            <v>0</v>
          </cell>
          <cell r="Z684">
            <v>0</v>
          </cell>
          <cell r="AA684">
            <v>0</v>
          </cell>
          <cell r="AB684">
            <v>0</v>
          </cell>
          <cell r="AC684">
            <v>0</v>
          </cell>
          <cell r="AD684">
            <v>0</v>
          </cell>
          <cell r="AE684" t="str">
            <v>Durante el mes de abril se comenzó el análisis de la información contenida en los informes ejecutivos presentados por las entidades durante el mes de febrero, con el fin de conocer los puntos críticos susceptibles a ser mejorados por las entidades durante</v>
          </cell>
          <cell r="AF684">
            <v>42490.208333333299</v>
          </cell>
          <cell r="AG684">
            <v>42500.625237766202</v>
          </cell>
          <cell r="AH684" t="str">
            <v>Maria del Pilar Garcia Gonzalez</v>
          </cell>
          <cell r="AI684" t="str">
            <v>mpgarcia@dafp.gov.co</v>
          </cell>
          <cell r="AJ684">
            <v>90</v>
          </cell>
          <cell r="AK684">
            <v>0</v>
          </cell>
          <cell r="AL684">
            <v>0</v>
          </cell>
        </row>
        <row r="685">
          <cell r="A685">
            <v>4579</v>
          </cell>
          <cell r="B685" t="str">
            <v>Todos por un Nuevo País</v>
          </cell>
          <cell r="C685" t="str">
            <v>Buen Gobierno</v>
          </cell>
          <cell r="D685" t="str">
            <v>Promover la eficiencia y eficacia administrativa</v>
          </cell>
          <cell r="E685" t="str">
            <v>Función Pública</v>
          </cell>
          <cell r="F685" t="str">
            <v>DAFP</v>
          </cell>
          <cell r="G685" t="str">
            <v>Cobertura en formación y capacitación para acceso al empleo público de la Población Colombiana</v>
          </cell>
          <cell r="H685">
            <v>4579</v>
          </cell>
          <cell r="I685" t="str">
            <v>Porcentaje de la Estrategia de formación de servidores públicos en construcción de paz implementada</v>
          </cell>
          <cell r="J685" t="str">
            <v>Producto</v>
          </cell>
          <cell r="K685" t="str">
            <v>Sectorial</v>
          </cell>
          <cell r="L685" t="str">
            <v>SI</v>
          </cell>
          <cell r="M685" t="str">
            <v>NO</v>
          </cell>
          <cell r="N685" t="str">
            <v>NO</v>
          </cell>
          <cell r="O685" t="str">
            <v>SI</v>
          </cell>
          <cell r="P685" t="str">
            <v>Porcentaje</v>
          </cell>
          <cell r="Q685" t="str">
            <v>Semestral</v>
          </cell>
          <cell r="R685" t="str">
            <v>Capacidad</v>
          </cell>
          <cell r="S685">
            <v>0</v>
          </cell>
          <cell r="T685">
            <v>25</v>
          </cell>
          <cell r="U685">
            <v>50</v>
          </cell>
          <cell r="V685">
            <v>75</v>
          </cell>
          <cell r="W685">
            <v>100</v>
          </cell>
          <cell r="X685">
            <v>100</v>
          </cell>
          <cell r="Y685">
            <v>0</v>
          </cell>
          <cell r="Z685">
            <v>0</v>
          </cell>
          <cell r="AA685">
            <v>0</v>
          </cell>
          <cell r="AB685">
            <v>0</v>
          </cell>
          <cell r="AC685">
            <v>0</v>
          </cell>
          <cell r="AD685">
            <v>0</v>
          </cell>
          <cell r="AE685" t="str">
            <v xml:space="preserve">Para avanzar en la estrategia de pedagogía de paz, se iniciaron conversaciones y fue aprobado un convenio de cooperación con la OIM, quienes financiarán parte de la estrategia, lo cual incluirá recursos para desplazamientos, alquiler de espacios físicos, </v>
          </cell>
          <cell r="AF685">
            <v>42490.208333333299</v>
          </cell>
          <cell r="AG685">
            <v>42500.630792673597</v>
          </cell>
          <cell r="AH685" t="str">
            <v>Sebastián Guerra Sánchez</v>
          </cell>
          <cell r="AI685" t="str">
            <v>sguerra@funcionpublica.gov.co</v>
          </cell>
          <cell r="AJ685">
            <v>0</v>
          </cell>
          <cell r="AK685">
            <v>0</v>
          </cell>
          <cell r="AL685">
            <v>0</v>
          </cell>
        </row>
        <row r="686">
          <cell r="A686">
            <v>4580</v>
          </cell>
          <cell r="B686" t="str">
            <v>Todos por un Nuevo País</v>
          </cell>
          <cell r="C686" t="str">
            <v>Buen Gobierno</v>
          </cell>
          <cell r="D686" t="str">
            <v>Promover la eficiencia y eficacia administrativa</v>
          </cell>
          <cell r="E686" t="str">
            <v>Función Pública</v>
          </cell>
          <cell r="F686" t="str">
            <v>DAFP</v>
          </cell>
          <cell r="G686" t="str">
            <v>Cobertura en formación y capacitación para acceso al empleo público de la Población Colombiana</v>
          </cell>
          <cell r="H686">
            <v>4580</v>
          </cell>
          <cell r="I686" t="str">
            <v>Servidores públicos del Orden Nacional y Territorial formados en pedagogía de paz</v>
          </cell>
          <cell r="J686" t="str">
            <v>Producto</v>
          </cell>
          <cell r="K686" t="str">
            <v>Sectorial</v>
          </cell>
          <cell r="L686" t="str">
            <v>SI</v>
          </cell>
          <cell r="M686" t="str">
            <v>NO</v>
          </cell>
          <cell r="N686" t="str">
            <v>NO</v>
          </cell>
          <cell r="O686" t="str">
            <v>SI</v>
          </cell>
          <cell r="P686" t="str">
            <v>Número</v>
          </cell>
          <cell r="Q686" t="str">
            <v>Semestral</v>
          </cell>
          <cell r="R686" t="str">
            <v>Capacidad</v>
          </cell>
          <cell r="S686">
            <v>0</v>
          </cell>
          <cell r="T686">
            <v>20000</v>
          </cell>
          <cell r="U686">
            <v>40000</v>
          </cell>
          <cell r="V686">
            <v>60000</v>
          </cell>
          <cell r="W686">
            <v>80000</v>
          </cell>
          <cell r="X686">
            <v>80000</v>
          </cell>
          <cell r="Y686">
            <v>0</v>
          </cell>
          <cell r="Z686">
            <v>0</v>
          </cell>
          <cell r="AA686">
            <v>0</v>
          </cell>
          <cell r="AB686">
            <v>0</v>
          </cell>
          <cell r="AC686">
            <v>0</v>
          </cell>
          <cell r="AD686">
            <v>0</v>
          </cell>
          <cell r="AE686" t="str">
            <v>Durante el mes de abril se llevaron a cabo dos encuentros regionales: uno en el departamento del Huila en el que se reunieron servidores públicos de la Alcaldía de Neiva, la Unidad de Víctimas y Prosperidad Social, y otro en la ciudad de Cartagena en el q</v>
          </cell>
          <cell r="AF686">
            <v>42490.208333333299</v>
          </cell>
          <cell r="AG686">
            <v>42500.628570289402</v>
          </cell>
          <cell r="AH686" t="str">
            <v>Maureen Guerrero Gutiérrez</v>
          </cell>
          <cell r="AI686" t="str">
            <v>mguerrero@funcionpublica.gov.co</v>
          </cell>
          <cell r="AJ686">
            <v>0</v>
          </cell>
          <cell r="AK686">
            <v>0</v>
          </cell>
          <cell r="AL686">
            <v>0</v>
          </cell>
        </row>
        <row r="687">
          <cell r="A687">
            <v>5222</v>
          </cell>
          <cell r="B687" t="str">
            <v>Todos por un Nuevo País</v>
          </cell>
          <cell r="C687" t="str">
            <v>Buen Gobierno</v>
          </cell>
          <cell r="D687" t="str">
            <v>Promover la eficiencia y eficacia administrativa</v>
          </cell>
          <cell r="E687" t="str">
            <v>Función Pública</v>
          </cell>
          <cell r="F687" t="str">
            <v>ESAP</v>
          </cell>
          <cell r="G687" t="str">
            <v>Promoción de la gestión del conocimiento en administración pública</v>
          </cell>
          <cell r="H687">
            <v>5222</v>
          </cell>
          <cell r="I687" t="str">
            <v>Porcentaje de cumplimiento de requisitos para la acreditación institucional de alta calidad de la ESAP</v>
          </cell>
          <cell r="J687" t="str">
            <v>Producto</v>
          </cell>
          <cell r="K687" t="str">
            <v>Sectorial</v>
          </cell>
          <cell r="L687" t="str">
            <v>NO</v>
          </cell>
          <cell r="M687" t="str">
            <v>SI</v>
          </cell>
          <cell r="N687" t="str">
            <v>NO</v>
          </cell>
          <cell r="O687" t="str">
            <v>SI</v>
          </cell>
          <cell r="P687" t="str">
            <v>Porcentaje</v>
          </cell>
          <cell r="Q687" t="str">
            <v>Semestral</v>
          </cell>
          <cell r="R687" t="str">
            <v>Capacidad</v>
          </cell>
          <cell r="S687">
            <v>0</v>
          </cell>
          <cell r="T687">
            <v>40</v>
          </cell>
          <cell r="U687">
            <v>70</v>
          </cell>
          <cell r="V687">
            <v>100</v>
          </cell>
          <cell r="W687">
            <v>100</v>
          </cell>
          <cell r="X687">
            <v>100</v>
          </cell>
          <cell r="Y687">
            <v>0</v>
          </cell>
          <cell r="Z687">
            <v>0</v>
          </cell>
          <cell r="AA687">
            <v>0</v>
          </cell>
          <cell r="AB687">
            <v>0</v>
          </cell>
          <cell r="AC687">
            <v>0</v>
          </cell>
          <cell r="AD687">
            <v>0</v>
          </cell>
          <cell r="AE687" t="str">
            <v>Total Avance Acumulado: 48% Discriminación del avance 2016 Actividad: Visita pares académicos del CNA al programa de Administración Pública Territorial Distancia Subactividades: • Sensibilización a la comunidad académico-administrativa sobre la importanci</v>
          </cell>
          <cell r="AF687">
            <v>42490.208333333299</v>
          </cell>
          <cell r="AG687">
            <v>42492.679947222197</v>
          </cell>
          <cell r="AH687" t="str">
            <v>Fernando Medina</v>
          </cell>
          <cell r="AI687" t="str">
            <v>fernando.medina@esap.edu.co</v>
          </cell>
          <cell r="AJ687">
            <v>30</v>
          </cell>
          <cell r="AK687">
            <v>0</v>
          </cell>
          <cell r="AL687">
            <v>0</v>
          </cell>
        </row>
        <row r="688">
          <cell r="A688">
            <v>5212</v>
          </cell>
          <cell r="B688" t="str">
            <v>Todos por un Nuevo País</v>
          </cell>
          <cell r="C688" t="str">
            <v>Buen Gobierno</v>
          </cell>
          <cell r="D688" t="str">
            <v>Promover la eficiencia y eficacia administrativa</v>
          </cell>
          <cell r="E688" t="str">
            <v>Función Pública</v>
          </cell>
          <cell r="F688" t="str">
            <v>ESAP</v>
          </cell>
          <cell r="G688" t="str">
            <v>Cobertura en formación y capacitación para acceso al empleo público de la Población Colombiana</v>
          </cell>
          <cell r="H688">
            <v>5212</v>
          </cell>
          <cell r="I688" t="str">
            <v>Municipios en zonas de conflicto fortalecidos en su institucionalidad para la paz</v>
          </cell>
          <cell r="J688" t="str">
            <v>Producto</v>
          </cell>
          <cell r="K688" t="str">
            <v>Sectorial</v>
          </cell>
          <cell r="L688" t="str">
            <v>NO</v>
          </cell>
          <cell r="M688" t="str">
            <v>SI</v>
          </cell>
          <cell r="N688" t="str">
            <v>NO</v>
          </cell>
          <cell r="O688" t="str">
            <v>SI</v>
          </cell>
          <cell r="P688" t="str">
            <v>Municipios</v>
          </cell>
          <cell r="Q688" t="str">
            <v>Trimestral</v>
          </cell>
          <cell r="R688" t="str">
            <v>Acumulado</v>
          </cell>
          <cell r="S688">
            <v>0</v>
          </cell>
          <cell r="T688">
            <v>0</v>
          </cell>
          <cell r="U688">
            <v>20</v>
          </cell>
          <cell r="V688">
            <v>40</v>
          </cell>
          <cell r="W688">
            <v>40</v>
          </cell>
          <cell r="X688">
            <v>100</v>
          </cell>
          <cell r="Y688">
            <v>3</v>
          </cell>
          <cell r="Z688">
            <v>15</v>
          </cell>
          <cell r="AA688">
            <v>3</v>
          </cell>
          <cell r="AB688">
            <v>3</v>
          </cell>
          <cell r="AC688">
            <v>42460.208333333299</v>
          </cell>
          <cell r="AD688">
            <v>42467.6681447917</v>
          </cell>
          <cell r="AE688" t="str">
            <v>La Esap ha suscrito una alianza estrategia con el Fondo de Desarrollo de la Educación Superior – FODESEP para la ejecución de las principales actividades del proyecto.</v>
          </cell>
          <cell r="AF688">
            <v>42490.208333333299</v>
          </cell>
          <cell r="AG688">
            <v>42500.630169409698</v>
          </cell>
          <cell r="AH688" t="str">
            <v>María Cristina Zapata Ortega</v>
          </cell>
          <cell r="AI688" t="str">
            <v>maria.zapata@esap.edu.co</v>
          </cell>
          <cell r="AJ688">
            <v>90</v>
          </cell>
          <cell r="AK688">
            <v>42551.208333333299</v>
          </cell>
          <cell r="AL688">
            <v>-133</v>
          </cell>
        </row>
        <row r="689">
          <cell r="A689">
            <v>4414</v>
          </cell>
          <cell r="B689" t="str">
            <v>Todos por un Nuevo País</v>
          </cell>
          <cell r="C689" t="str">
            <v>Buen Gobierno</v>
          </cell>
          <cell r="D689" t="str">
            <v>Promover la eficiencia y eficacia administrativa</v>
          </cell>
          <cell r="E689" t="str">
            <v>Justicia</v>
          </cell>
          <cell r="F689" t="str">
            <v>Agencia Nacional de Defensa Jurídica del Estado</v>
          </cell>
          <cell r="G689" t="str">
            <v>Prevención del Daño Antijurídico y Fortalecimiento de la Defensa Jurídica del Estado</v>
          </cell>
          <cell r="H689">
            <v>4414</v>
          </cell>
          <cell r="I689" t="str">
            <v>Porcentaje de éxito procesal anual</v>
          </cell>
          <cell r="J689" t="str">
            <v>Gestión</v>
          </cell>
          <cell r="K689" t="str">
            <v>Sectorial</v>
          </cell>
          <cell r="L689" t="str">
            <v>SI</v>
          </cell>
          <cell r="M689" t="str">
            <v>NO</v>
          </cell>
          <cell r="N689" t="str">
            <v>NO</v>
          </cell>
          <cell r="O689" t="str">
            <v>SI</v>
          </cell>
          <cell r="P689" t="str">
            <v>Porcentaje</v>
          </cell>
          <cell r="Q689" t="str">
            <v>Anual</v>
          </cell>
          <cell r="R689" t="str">
            <v>Flujo</v>
          </cell>
          <cell r="S689">
            <v>50.5</v>
          </cell>
          <cell r="T689">
            <v>52.75</v>
          </cell>
          <cell r="U689">
            <v>55</v>
          </cell>
          <cell r="V689">
            <v>57.25</v>
          </cell>
          <cell r="W689">
            <v>59.5</v>
          </cell>
          <cell r="X689">
            <v>59.5</v>
          </cell>
          <cell r="Y689">
            <v>0</v>
          </cell>
          <cell r="Z689">
            <v>0</v>
          </cell>
          <cell r="AA689">
            <v>0</v>
          </cell>
          <cell r="AB689">
            <v>0</v>
          </cell>
          <cell r="AC689">
            <v>0</v>
          </cell>
          <cell r="AD689">
            <v>0</v>
          </cell>
          <cell r="AE689" t="str">
            <v>A Abril se encuentran registrados 481.371 procesos activos en contra de la Nación con pretensiones por $3.475* billones. 792 de ellos, corresponden a procesos cuyas pretensiones son los de mayor cuantía y representan un total de $3.390 billones. Solo en e</v>
          </cell>
          <cell r="AF689">
            <v>42490.208333333299</v>
          </cell>
          <cell r="AG689">
            <v>42496.773161655103</v>
          </cell>
          <cell r="AH689" t="str">
            <v>Ana Margarita Araujo Ariza</v>
          </cell>
          <cell r="AI689" t="str">
            <v>ana.araujo@defensajuridica.gov.co</v>
          </cell>
          <cell r="AJ689">
            <v>10</v>
          </cell>
          <cell r="AK689">
            <v>0</v>
          </cell>
          <cell r="AL689">
            <v>0</v>
          </cell>
        </row>
        <row r="690">
          <cell r="A690">
            <v>4415</v>
          </cell>
          <cell r="B690" t="str">
            <v>Todos por un Nuevo País</v>
          </cell>
          <cell r="C690" t="str">
            <v>Buen Gobierno</v>
          </cell>
          <cell r="D690" t="str">
            <v>Promover la eficiencia y eficacia administrativa</v>
          </cell>
          <cell r="E690" t="str">
            <v>Justicia</v>
          </cell>
          <cell r="F690" t="str">
            <v>Agencia Nacional de Defensa Jurídica del Estado</v>
          </cell>
          <cell r="G690" t="str">
            <v>Prevención del Daño Antijurídico y Fortalecimiento de la Defensa Jurídica del Estado</v>
          </cell>
          <cell r="H690">
            <v>4415</v>
          </cell>
          <cell r="I690" t="str">
            <v>Porcentaje de entidades públicas del orden nacional con políticas o directivas integrales documentadas en materia de prevención del daño antijurídico</v>
          </cell>
          <cell r="J690" t="str">
            <v>Producto</v>
          </cell>
          <cell r="K690" t="str">
            <v>Sectorial</v>
          </cell>
          <cell r="L690" t="str">
            <v>SI</v>
          </cell>
          <cell r="M690" t="str">
            <v>NO</v>
          </cell>
          <cell r="N690" t="str">
            <v>NO</v>
          </cell>
          <cell r="O690" t="str">
            <v>SI</v>
          </cell>
          <cell r="P690" t="str">
            <v>Porcentaje</v>
          </cell>
          <cell r="Q690" t="str">
            <v>Trimestral</v>
          </cell>
          <cell r="R690" t="str">
            <v>Capacidad</v>
          </cell>
          <cell r="S690">
            <v>0</v>
          </cell>
          <cell r="T690">
            <v>5</v>
          </cell>
          <cell r="U690">
            <v>21</v>
          </cell>
          <cell r="V690">
            <v>48</v>
          </cell>
          <cell r="W690">
            <v>80</v>
          </cell>
          <cell r="X690">
            <v>80</v>
          </cell>
          <cell r="Y690">
            <v>11.6</v>
          </cell>
          <cell r="Z690">
            <v>55.24</v>
          </cell>
          <cell r="AA690">
            <v>11.6</v>
          </cell>
          <cell r="AB690">
            <v>14.5</v>
          </cell>
          <cell r="AC690">
            <v>42460.208333333299</v>
          </cell>
          <cell r="AD690">
            <v>42468.448052430598</v>
          </cell>
          <cell r="AE690" t="str">
            <v xml:space="preserve">30 entidades públicas del orden nacional formularon y obtuvieron la aprobación por parte del comité de conciliación de la respectiva entidad, de su política de prevención del daño antijurídico, de acuerdo a los lineamientos de la Agencia. </v>
          </cell>
          <cell r="AF690">
            <v>42460.208333333299</v>
          </cell>
          <cell r="AG690">
            <v>42468.448052314801</v>
          </cell>
          <cell r="AH690" t="str">
            <v>Ana Margarita Araujo Ariza</v>
          </cell>
          <cell r="AI690" t="str">
            <v>ana.araujo@defensajuridica.gov.co</v>
          </cell>
          <cell r="AJ690">
            <v>10</v>
          </cell>
          <cell r="AK690">
            <v>42551.208333333299</v>
          </cell>
          <cell r="AL690">
            <v>-53</v>
          </cell>
        </row>
        <row r="691">
          <cell r="A691">
            <v>5196</v>
          </cell>
          <cell r="B691" t="str">
            <v>Todos por un Nuevo País</v>
          </cell>
          <cell r="C691" t="str">
            <v>Buen Gobierno</v>
          </cell>
          <cell r="D691" t="str">
            <v>Promover la eficiencia y eficacia administrativa</v>
          </cell>
          <cell r="E691" t="str">
            <v>Justicia</v>
          </cell>
          <cell r="F691" t="str">
            <v>Agencia Nacional de Defensa Jurídica del Estado</v>
          </cell>
          <cell r="G691" t="str">
            <v>Prevención del Daño Antijurídico y Fortalecimiento de la Defensa Jurídica del Estado</v>
          </cell>
          <cell r="H691">
            <v>5196</v>
          </cell>
          <cell r="I691" t="str">
            <v>Ahorro por éxito procesal (billones)</v>
          </cell>
          <cell r="J691" t="str">
            <v>Producto</v>
          </cell>
          <cell r="K691" t="str">
            <v>Sectorial</v>
          </cell>
          <cell r="L691" t="str">
            <v>NO</v>
          </cell>
          <cell r="M691" t="str">
            <v>NO</v>
          </cell>
          <cell r="N691" t="str">
            <v>NO</v>
          </cell>
          <cell r="O691" t="str">
            <v>SI</v>
          </cell>
          <cell r="P691" t="str">
            <v>Billones de pesos</v>
          </cell>
          <cell r="Q691" t="str">
            <v>Trimestral</v>
          </cell>
          <cell r="R691" t="str">
            <v>Acumulado</v>
          </cell>
          <cell r="S691">
            <v>2.1</v>
          </cell>
          <cell r="T691">
            <v>20</v>
          </cell>
          <cell r="U691">
            <v>1.5</v>
          </cell>
          <cell r="V691">
            <v>1.6</v>
          </cell>
          <cell r="W691">
            <v>1.9</v>
          </cell>
          <cell r="X691">
            <v>25</v>
          </cell>
          <cell r="Y691">
            <v>0.02</v>
          </cell>
          <cell r="Z691">
            <v>1.33</v>
          </cell>
          <cell r="AA691">
            <v>25.94</v>
          </cell>
          <cell r="AB691">
            <v>100</v>
          </cell>
          <cell r="AC691">
            <v>42460.208333333299</v>
          </cell>
          <cell r="AD691">
            <v>42471.479685150502</v>
          </cell>
          <cell r="AE691" t="str">
            <v xml:space="preserve">Con corte a Abril de 2016 se encontraban registrados en eKOGUI un total de 481.371 procesos activos en contra de la Nación con pretensiones por $3.475* billones. La Agencia acompaña 392 procesos con pretensiones por $3.198 billones de pesos. Asi mismo se </v>
          </cell>
          <cell r="AF691">
            <v>42490.208333333299</v>
          </cell>
          <cell r="AG691">
            <v>42501.786885960602</v>
          </cell>
          <cell r="AH691" t="str">
            <v>Ana Margarita Araujo Ariza</v>
          </cell>
          <cell r="AI691" t="str">
            <v>ana.araujo@defensajuridica.gov.co</v>
          </cell>
          <cell r="AJ691">
            <v>20</v>
          </cell>
          <cell r="AK691">
            <v>42551.208333333299</v>
          </cell>
          <cell r="AL691">
            <v>-63</v>
          </cell>
        </row>
        <row r="692">
          <cell r="A692">
            <v>4505</v>
          </cell>
          <cell r="B692" t="str">
            <v>Todos por un Nuevo País</v>
          </cell>
          <cell r="C692" t="str">
            <v>Buen Gobierno</v>
          </cell>
          <cell r="D692" t="str">
            <v>Promover la eficiencia y eficacia administrativa</v>
          </cell>
          <cell r="E692" t="str">
            <v>Planeación Nacional</v>
          </cell>
          <cell r="F692" t="str">
            <v>DNP</v>
          </cell>
          <cell r="G692" t="str">
            <v>Desarrollo del ordenamiento territorial y la descentralización desde el Departamento Nacional de Planeación</v>
          </cell>
          <cell r="H692">
            <v>4505</v>
          </cell>
          <cell r="I692" t="str">
            <v>Índice de cumplimiento de la política de servicio al ciudadano a territorial</v>
          </cell>
          <cell r="J692" t="str">
            <v>Producto</v>
          </cell>
          <cell r="K692" t="str">
            <v>Sectorial</v>
          </cell>
          <cell r="L692" t="str">
            <v>SI</v>
          </cell>
          <cell r="M692" t="str">
            <v>NO</v>
          </cell>
          <cell r="N692" t="str">
            <v>NO</v>
          </cell>
          <cell r="O692" t="str">
            <v>SI</v>
          </cell>
          <cell r="P692" t="str">
            <v>Indice</v>
          </cell>
          <cell r="Q692" t="str">
            <v>Anual</v>
          </cell>
          <cell r="R692" t="str">
            <v>Flujo</v>
          </cell>
          <cell r="S692">
            <v>68</v>
          </cell>
          <cell r="T692">
            <v>69</v>
          </cell>
          <cell r="U692">
            <v>70</v>
          </cell>
          <cell r="V692">
            <v>71</v>
          </cell>
          <cell r="W692">
            <v>72</v>
          </cell>
          <cell r="X692">
            <v>72</v>
          </cell>
          <cell r="Y692">
            <v>0</v>
          </cell>
          <cell r="Z692">
            <v>0</v>
          </cell>
          <cell r="AA692">
            <v>0</v>
          </cell>
          <cell r="AB692">
            <v>0</v>
          </cell>
          <cell r="AC692">
            <v>0</v>
          </cell>
          <cell r="AD692">
            <v>0</v>
          </cell>
          <cell r="AE692" t="str">
            <v>En cuanto al seguimiento de la gestión en el 2015, se revisaron los Planes Anticorrupción del 80% de las entidades territoriales priorizadas. Para el acompañamiento 2016, finalizó la etapa de presentación de la metodología de mejoramiento en servicio al c</v>
          </cell>
          <cell r="AF692">
            <v>42490.208333333299</v>
          </cell>
          <cell r="AG692">
            <v>42501.636343553197</v>
          </cell>
          <cell r="AH692" t="str">
            <v>Juan Carlos Rodríguez Arana</v>
          </cell>
          <cell r="AI692" t="str">
            <v>jcrodrigueza@dnp.gov.co</v>
          </cell>
          <cell r="AJ692">
            <v>240</v>
          </cell>
          <cell r="AK692">
            <v>0</v>
          </cell>
          <cell r="AL692">
            <v>0</v>
          </cell>
        </row>
        <row r="693">
          <cell r="A693">
            <v>4546</v>
          </cell>
          <cell r="B693" t="str">
            <v>Todos por un Nuevo País</v>
          </cell>
          <cell r="C693" t="str">
            <v>Buen Gobierno</v>
          </cell>
          <cell r="D693" t="str">
            <v>Promover la eficiencia y eficacia administrativa</v>
          </cell>
          <cell r="E693" t="str">
            <v>Planeación Nacional</v>
          </cell>
          <cell r="F693" t="str">
            <v>DNP</v>
          </cell>
          <cell r="G693" t="str">
            <v>Desarrollo del ordenamiento territorial y la descentralización desde el Departamento Nacional de Planeación</v>
          </cell>
          <cell r="H693">
            <v>4546</v>
          </cell>
          <cell r="I693" t="str">
            <v>Jornadas ExpoRegalías realizadas</v>
          </cell>
          <cell r="J693" t="str">
            <v>Producto</v>
          </cell>
          <cell r="K693" t="str">
            <v>Sectorial</v>
          </cell>
          <cell r="L693" t="str">
            <v>SI</v>
          </cell>
          <cell r="M693" t="str">
            <v>SI</v>
          </cell>
          <cell r="N693" t="str">
            <v>NO</v>
          </cell>
          <cell r="O693" t="str">
            <v>SI</v>
          </cell>
          <cell r="P693" t="str">
            <v>Jornadas</v>
          </cell>
          <cell r="Q693" t="str">
            <v>Semestral</v>
          </cell>
          <cell r="R693" t="str">
            <v>Acumulado</v>
          </cell>
          <cell r="S693">
            <v>0</v>
          </cell>
          <cell r="T693">
            <v>10</v>
          </cell>
          <cell r="U693">
            <v>20</v>
          </cell>
          <cell r="V693">
            <v>10</v>
          </cell>
          <cell r="W693">
            <v>5</v>
          </cell>
          <cell r="X693">
            <v>45</v>
          </cell>
          <cell r="Y693">
            <v>0</v>
          </cell>
          <cell r="Z693">
            <v>0</v>
          </cell>
          <cell r="AA693">
            <v>0</v>
          </cell>
          <cell r="AB693">
            <v>0</v>
          </cell>
          <cell r="AC693">
            <v>0</v>
          </cell>
          <cell r="AD693">
            <v>0</v>
          </cell>
          <cell r="AE693" t="str">
            <v>En el mes de abril se realizaron: 116 Jornadas de Expo Regalías también llamadas Jornadas de asistencia técnica masiva así: Región Caribe:13 - Región Centro Oriente: 45 - Región Centro Sur: 10 -Región Eje Cafetero: 14 - Región Llano: 23 - Región Pacífico:</v>
          </cell>
          <cell r="AF693">
            <v>42490.208333333299</v>
          </cell>
          <cell r="AG693">
            <v>42502.4132013079</v>
          </cell>
          <cell r="AH693" t="str">
            <v>Camilo Lloreda Becerra</v>
          </cell>
          <cell r="AI693" t="str">
            <v>clloreda@dnp.gov.co</v>
          </cell>
          <cell r="AJ693">
            <v>30</v>
          </cell>
          <cell r="AK693">
            <v>0</v>
          </cell>
          <cell r="AL693">
            <v>0</v>
          </cell>
        </row>
        <row r="694">
          <cell r="A694">
            <v>4275</v>
          </cell>
          <cell r="B694" t="str">
            <v>Todos por un Nuevo País</v>
          </cell>
          <cell r="C694" t="str">
            <v>Buen Gobierno</v>
          </cell>
          <cell r="D694" t="str">
            <v>Promover la eficiencia y eficacia administrativa</v>
          </cell>
          <cell r="E694" t="str">
            <v>Presidencia</v>
          </cell>
          <cell r="F694" t="str">
            <v>PRESIDENCIA</v>
          </cell>
          <cell r="G694" t="str">
            <v>Fortalecimiento de la gestión y dirección de la Presidencia de la República</v>
          </cell>
          <cell r="H694">
            <v>4275</v>
          </cell>
          <cell r="I694" t="str">
            <v>Metros cuadrados liberados de sospecha MAP, MUSE o AEI</v>
          </cell>
          <cell r="J694" t="str">
            <v>Gestión</v>
          </cell>
          <cell r="K694" t="str">
            <v>Sectorial</v>
          </cell>
          <cell r="L694" t="str">
            <v>SI</v>
          </cell>
          <cell r="M694" t="str">
            <v>SI</v>
          </cell>
          <cell r="N694" t="str">
            <v>NO</v>
          </cell>
          <cell r="O694" t="str">
            <v>SI</v>
          </cell>
          <cell r="P694" t="str">
            <v>Otro (Metros cuadrados)</v>
          </cell>
          <cell r="Q694" t="str">
            <v>Anual</v>
          </cell>
          <cell r="R694" t="str">
            <v>Flujo</v>
          </cell>
          <cell r="S694">
            <v>345530</v>
          </cell>
          <cell r="T694">
            <v>314940.32</v>
          </cell>
          <cell r="U694">
            <v>978654.03</v>
          </cell>
          <cell r="V694">
            <v>1912514.47</v>
          </cell>
          <cell r="W694">
            <v>2859259.65</v>
          </cell>
          <cell r="X694">
            <v>2859259.65</v>
          </cell>
          <cell r="Y694">
            <v>0</v>
          </cell>
          <cell r="Z694">
            <v>0</v>
          </cell>
          <cell r="AA694">
            <v>0</v>
          </cell>
          <cell r="AB694">
            <v>0</v>
          </cell>
          <cell r="AC694">
            <v>0</v>
          </cell>
          <cell r="AD694">
            <v>0</v>
          </cell>
          <cell r="AE694" t="str">
            <v>En el mes de abril El Batallón de Desminado – BIDES reporta que a través de las operaciones de desminado humanitario realizadas ha despejado 4.781 mts2 en (1.524 en el municipio de Granada, Antioquia y 3.257 en el muncipio del Carmen de Chucuri, Santander</v>
          </cell>
          <cell r="AF694">
            <v>42490.208333333299</v>
          </cell>
          <cell r="AG694">
            <v>42501.610777511603</v>
          </cell>
          <cell r="AH694" t="str">
            <v>Rafael Alfredo Colón Torres</v>
          </cell>
          <cell r="AI694" t="str">
            <v>rafaelcolon@presidencia.gov.co</v>
          </cell>
          <cell r="AJ694">
            <v>10</v>
          </cell>
          <cell r="AK694">
            <v>0</v>
          </cell>
          <cell r="AL694">
            <v>0</v>
          </cell>
        </row>
        <row r="695">
          <cell r="A695">
            <v>4276</v>
          </cell>
          <cell r="B695" t="str">
            <v>Todos por un Nuevo País</v>
          </cell>
          <cell r="C695" t="str">
            <v>Buen Gobierno</v>
          </cell>
          <cell r="D695" t="str">
            <v>Promover la eficiencia y eficacia administrativa</v>
          </cell>
          <cell r="E695" t="str">
            <v>Presidencia</v>
          </cell>
          <cell r="F695" t="str">
            <v>PRESIDENCIA</v>
          </cell>
          <cell r="G695" t="str">
            <v>Fortalecimiento de la gestión y dirección de la Presidencia de la República</v>
          </cell>
          <cell r="H695">
            <v>4276</v>
          </cell>
          <cell r="I695" t="str">
            <v>Eventos con MAP, MUSE o AEI intervenidos</v>
          </cell>
          <cell r="J695" t="str">
            <v>Gestión</v>
          </cell>
          <cell r="K695" t="str">
            <v>Sectorial</v>
          </cell>
          <cell r="L695" t="str">
            <v>SI</v>
          </cell>
          <cell r="M695" t="str">
            <v>SI</v>
          </cell>
          <cell r="N695" t="str">
            <v>NO</v>
          </cell>
          <cell r="O695" t="str">
            <v>SI</v>
          </cell>
          <cell r="P695" t="str">
            <v>Otro (Eventos)</v>
          </cell>
          <cell r="Q695" t="str">
            <v>Semestral</v>
          </cell>
          <cell r="R695" t="str">
            <v>Flujo</v>
          </cell>
          <cell r="S695">
            <v>1468</v>
          </cell>
          <cell r="T695">
            <v>1614</v>
          </cell>
          <cell r="U695">
            <v>3390</v>
          </cell>
          <cell r="V695">
            <v>5343</v>
          </cell>
          <cell r="W695">
            <v>7492</v>
          </cell>
          <cell r="X695">
            <v>7492</v>
          </cell>
          <cell r="Y695">
            <v>0</v>
          </cell>
          <cell r="Z695">
            <v>0</v>
          </cell>
          <cell r="AA695">
            <v>0</v>
          </cell>
          <cell r="AB695">
            <v>0</v>
          </cell>
          <cell r="AC695">
            <v>0</v>
          </cell>
          <cell r="AD695">
            <v>0</v>
          </cell>
          <cell r="AE695" t="str">
            <v>Se han intervenido 8 eventos: 1 en el municipio de Abejorral, 2 en el municipio de Granada, 3 en el municipio de Guatapé (Antioquia), 1 en el municipio de Sabana de Torres (Santander) y 1 en Ataco (Tolima), equivalente al 0.45% de la meta de la vigencia 2</v>
          </cell>
          <cell r="AF695">
            <v>42490.208333333299</v>
          </cell>
          <cell r="AG695">
            <v>42501.500056446799</v>
          </cell>
          <cell r="AH695" t="str">
            <v>Rafael Alfredo Colón Torres</v>
          </cell>
          <cell r="AI695" t="str">
            <v>rafaelcolon@presidencia.gov.co</v>
          </cell>
          <cell r="AJ695">
            <v>10</v>
          </cell>
          <cell r="AK695">
            <v>0</v>
          </cell>
          <cell r="AL695">
            <v>0</v>
          </cell>
        </row>
        <row r="696">
          <cell r="A696">
            <v>4286</v>
          </cell>
          <cell r="B696" t="str">
            <v>Todos por un Nuevo País</v>
          </cell>
          <cell r="C696" t="str">
            <v>Buen Gobierno</v>
          </cell>
          <cell r="D696" t="str">
            <v>Promover la eficiencia y eficacia administrativa</v>
          </cell>
          <cell r="E696" t="str">
            <v>Presidencia</v>
          </cell>
          <cell r="F696" t="str">
            <v>Virgilio Barco</v>
          </cell>
          <cell r="G696" t="str">
            <v>Fortalecimiento de la gestión y dirección de la Presidencia de la República</v>
          </cell>
          <cell r="H696">
            <v>4286</v>
          </cell>
          <cell r="I696" t="str">
            <v>Metros cuadrados (m²) construidos de proyectos inmobiliarios</v>
          </cell>
          <cell r="J696" t="str">
            <v>Producto</v>
          </cell>
          <cell r="K696" t="str">
            <v>Sectorial</v>
          </cell>
          <cell r="L696" t="str">
            <v>SI</v>
          </cell>
          <cell r="M696" t="str">
            <v>NO</v>
          </cell>
          <cell r="N696" t="str">
            <v>NO</v>
          </cell>
          <cell r="O696" t="str">
            <v>SI</v>
          </cell>
          <cell r="P696" t="str">
            <v>Otro (Metros cuadrados)</v>
          </cell>
          <cell r="Q696" t="str">
            <v>Anual</v>
          </cell>
          <cell r="R696" t="str">
            <v>Acumulado</v>
          </cell>
          <cell r="S696">
            <v>0</v>
          </cell>
          <cell r="T696">
            <v>0</v>
          </cell>
          <cell r="U696">
            <v>0</v>
          </cell>
          <cell r="V696">
            <v>0</v>
          </cell>
          <cell r="W696">
            <v>156000</v>
          </cell>
          <cell r="X696">
            <v>156000</v>
          </cell>
          <cell r="Y696">
            <v>0</v>
          </cell>
          <cell r="Z696">
            <v>0</v>
          </cell>
          <cell r="AA696">
            <v>0</v>
          </cell>
          <cell r="AB696">
            <v>0</v>
          </cell>
          <cell r="AC696">
            <v>0</v>
          </cell>
          <cell r="AD696">
            <v>0</v>
          </cell>
          <cell r="AE696" t="str">
            <v>Proyecto Ciudad CAN: Se avanza en el proceso de incorporación cartográfica ante la UAECD, de los predios que conforman el polígono 1. En trámite para obtener 7 certificaciones de inscripción catastral y de cabida y linderos del polígono 2. Edificio ET-CAN</v>
          </cell>
          <cell r="AF696">
            <v>42490.208333333299</v>
          </cell>
          <cell r="AG696">
            <v>42502.452057210598</v>
          </cell>
          <cell r="AH696" t="str">
            <v>Mauricio Orjuela Rodríguez</v>
          </cell>
          <cell r="AI696" t="str">
            <v>morjuela@evb.gov.co</v>
          </cell>
          <cell r="AJ696">
            <v>15</v>
          </cell>
          <cell r="AK696">
            <v>0</v>
          </cell>
          <cell r="AL696">
            <v>0</v>
          </cell>
        </row>
        <row r="697">
          <cell r="A697">
            <v>4287</v>
          </cell>
          <cell r="B697" t="str">
            <v>Todos por un Nuevo País</v>
          </cell>
          <cell r="C697" t="str">
            <v>Buen Gobierno</v>
          </cell>
          <cell r="D697" t="str">
            <v>Promover la eficiencia y eficacia administrativa</v>
          </cell>
          <cell r="E697" t="str">
            <v>Presidencia</v>
          </cell>
          <cell r="F697" t="str">
            <v>Virgilio Barco</v>
          </cell>
          <cell r="G697" t="str">
            <v>Fortalecimiento de la gestión y dirección de la Presidencia de la República</v>
          </cell>
          <cell r="H697">
            <v>4287</v>
          </cell>
          <cell r="I697" t="str">
            <v>Metros cuadrados  (m²)  construidos en el proyecto Ciudad CAN</v>
          </cell>
          <cell r="J697" t="str">
            <v>Producto</v>
          </cell>
          <cell r="K697" t="str">
            <v>Sectorial</v>
          </cell>
          <cell r="L697" t="str">
            <v>SI</v>
          </cell>
          <cell r="M697" t="str">
            <v>NO</v>
          </cell>
          <cell r="N697" t="str">
            <v>NO</v>
          </cell>
          <cell r="O697" t="str">
            <v>SI</v>
          </cell>
          <cell r="P697" t="str">
            <v>Otro (Metros cuadrados)</v>
          </cell>
          <cell r="Q697" t="str">
            <v>Anual</v>
          </cell>
          <cell r="R697" t="str">
            <v>Acumulado</v>
          </cell>
          <cell r="S697">
            <v>0</v>
          </cell>
          <cell r="T697">
            <v>0</v>
          </cell>
          <cell r="U697">
            <v>0</v>
          </cell>
          <cell r="V697">
            <v>0</v>
          </cell>
          <cell r="W697">
            <v>102000</v>
          </cell>
          <cell r="X697">
            <v>102000</v>
          </cell>
          <cell r="Y697">
            <v>0</v>
          </cell>
          <cell r="Z697">
            <v>0</v>
          </cell>
          <cell r="AA697">
            <v>0</v>
          </cell>
          <cell r="AB697">
            <v>0</v>
          </cell>
          <cell r="AC697">
            <v>0</v>
          </cell>
          <cell r="AD697">
            <v>0</v>
          </cell>
          <cell r="AE697" t="str">
            <v xml:space="preserve">En marco del Contrato No. 30 de 2015, consultoría integral de estudios, diseños y trámites para la construcción del proyecto ET-CAN, se adelantan reuniones semanales de seguimiento a trámites y diseños. Se tramita el reinicio de la interventoría integral </v>
          </cell>
          <cell r="AF697">
            <v>42490.208333333299</v>
          </cell>
          <cell r="AG697">
            <v>42502.451856944397</v>
          </cell>
          <cell r="AH697" t="str">
            <v>Mauricio Orjuela Rodríguez</v>
          </cell>
          <cell r="AI697" t="str">
            <v>morjuela@evb.gov.co</v>
          </cell>
          <cell r="AJ697">
            <v>15</v>
          </cell>
          <cell r="AK697">
            <v>0</v>
          </cell>
          <cell r="AL697">
            <v>0</v>
          </cell>
        </row>
        <row r="698">
          <cell r="A698">
            <v>4288</v>
          </cell>
          <cell r="B698" t="str">
            <v>Todos por un Nuevo País</v>
          </cell>
          <cell r="C698" t="str">
            <v>Buen Gobierno</v>
          </cell>
          <cell r="D698" t="str">
            <v>Promover la eficiencia y eficacia administrativa</v>
          </cell>
          <cell r="E698" t="str">
            <v>Presidencia</v>
          </cell>
          <cell r="F698" t="str">
            <v>Virgilio Barco</v>
          </cell>
          <cell r="G698" t="str">
            <v>Fortalecimiento de la gestión y dirección de la Presidencia de la República</v>
          </cell>
          <cell r="H698">
            <v>4288</v>
          </cell>
          <cell r="I698" t="str">
            <v>Metros cuadrados  (m²) construidos en el proyecto Ministerios</v>
          </cell>
          <cell r="J698" t="str">
            <v>Producto</v>
          </cell>
          <cell r="K698" t="str">
            <v>Sectorial</v>
          </cell>
          <cell r="L698" t="str">
            <v>SI</v>
          </cell>
          <cell r="M698" t="str">
            <v>NO</v>
          </cell>
          <cell r="N698" t="str">
            <v>NO</v>
          </cell>
          <cell r="O698" t="str">
            <v>SI</v>
          </cell>
          <cell r="P698" t="str">
            <v>Otro (Metros cuadrados)</v>
          </cell>
          <cell r="Q698" t="str">
            <v>Anual</v>
          </cell>
          <cell r="R698" t="str">
            <v>Acumulado</v>
          </cell>
          <cell r="S698">
            <v>0</v>
          </cell>
          <cell r="T698">
            <v>0</v>
          </cell>
          <cell r="U698">
            <v>0</v>
          </cell>
          <cell r="V698">
            <v>0</v>
          </cell>
          <cell r="W698">
            <v>54000</v>
          </cell>
          <cell r="X698">
            <v>54000</v>
          </cell>
          <cell r="Y698">
            <v>0</v>
          </cell>
          <cell r="Z698">
            <v>0</v>
          </cell>
          <cell r="AA698">
            <v>0</v>
          </cell>
          <cell r="AB698">
            <v>0</v>
          </cell>
          <cell r="AC698">
            <v>0</v>
          </cell>
          <cell r="AD698">
            <v>0</v>
          </cell>
          <cell r="AE698" t="str">
            <v>Edificio Mz-6: Se espera respuesta afirmativa para finales de mayo de 2016, al documento final de formulación del Plan de Implantación de la manzana 6, efectuada el 31 de diciembre de 2015. Actualmente se encuentra en análisis de la solicitud por parte de</v>
          </cell>
          <cell r="AF698">
            <v>42490.208333333299</v>
          </cell>
          <cell r="AG698">
            <v>42502.444567361097</v>
          </cell>
          <cell r="AH698" t="str">
            <v>Mauricio Orjuela Rodríguez</v>
          </cell>
          <cell r="AI698" t="str">
            <v>morjuela@evb.gov.co</v>
          </cell>
          <cell r="AJ698">
            <v>15</v>
          </cell>
          <cell r="AK698">
            <v>0</v>
          </cell>
          <cell r="AL698">
            <v>0</v>
          </cell>
        </row>
        <row r="699">
          <cell r="A699">
            <v>4302</v>
          </cell>
          <cell r="B699" t="str">
            <v>Todos por un Nuevo País</v>
          </cell>
          <cell r="C699" t="str">
            <v>Buen Gobierno</v>
          </cell>
          <cell r="D699" t="str">
            <v>Optimizar la gestión de la información</v>
          </cell>
          <cell r="E699" t="str">
            <v>Estadísticas</v>
          </cell>
          <cell r="F699" t="str">
            <v>DANE</v>
          </cell>
          <cell r="G699" t="str">
            <v>Levantamiento y actualización de la información pública</v>
          </cell>
          <cell r="H699">
            <v>4302</v>
          </cell>
          <cell r="I699" t="str">
            <v>XVIII Censo Nacional de Población y VII Vivienda realizado</v>
          </cell>
          <cell r="J699" t="str">
            <v>Producto</v>
          </cell>
          <cell r="K699" t="str">
            <v>Sectorial</v>
          </cell>
          <cell r="L699" t="str">
            <v>SI</v>
          </cell>
          <cell r="M699" t="str">
            <v>NO</v>
          </cell>
          <cell r="N699" t="str">
            <v>NO</v>
          </cell>
          <cell r="O699" t="str">
            <v>SI</v>
          </cell>
          <cell r="P699" t="str">
            <v>Porcentaje</v>
          </cell>
          <cell r="Q699" t="str">
            <v>Anual</v>
          </cell>
          <cell r="R699" t="str">
            <v>Flujo</v>
          </cell>
          <cell r="S699">
            <v>0</v>
          </cell>
          <cell r="T699">
            <v>20</v>
          </cell>
          <cell r="U699">
            <v>80</v>
          </cell>
          <cell r="V699">
            <v>100</v>
          </cell>
          <cell r="W699">
            <v>100</v>
          </cell>
          <cell r="X699">
            <v>100</v>
          </cell>
          <cell r="Y699">
            <v>0</v>
          </cell>
          <cell r="Z699">
            <v>0</v>
          </cell>
          <cell r="AA699">
            <v>0</v>
          </cell>
          <cell r="AB699">
            <v>0</v>
          </cell>
          <cell r="AC699">
            <v>0</v>
          </cell>
          <cell r="AD699">
            <v>0</v>
          </cell>
          <cell r="AE699" t="str">
            <v>Se avanza en las actividades preparatorias para la realziación del Censo experimental</v>
          </cell>
          <cell r="AF699">
            <v>42400.208333333299</v>
          </cell>
          <cell r="AG699">
            <v>42439.489612650497</v>
          </cell>
          <cell r="AH699" t="str">
            <v>Noelia Mariana Olarte Ospina</v>
          </cell>
          <cell r="AI699" t="str">
            <v>nmolarteo@dane.gov.co</v>
          </cell>
          <cell r="AJ699">
            <v>30</v>
          </cell>
          <cell r="AK699">
            <v>0</v>
          </cell>
          <cell r="AL699">
            <v>0</v>
          </cell>
        </row>
        <row r="700">
          <cell r="A700">
            <v>4303</v>
          </cell>
          <cell r="B700" t="str">
            <v>Todos por un Nuevo País</v>
          </cell>
          <cell r="C700" t="str">
            <v>Buen Gobierno</v>
          </cell>
          <cell r="D700" t="str">
            <v>Optimizar la gestión de la información</v>
          </cell>
          <cell r="E700" t="str">
            <v>Estadísticas</v>
          </cell>
          <cell r="F700" t="str">
            <v>DANE</v>
          </cell>
          <cell r="G700" t="str">
            <v>Levantamiento y actualización de la información pública</v>
          </cell>
          <cell r="H700">
            <v>4303</v>
          </cell>
          <cell r="I700" t="str">
            <v>Estadísticas con cumplimiento de requisitos para ser oficial (a)</v>
          </cell>
          <cell r="J700" t="str">
            <v>Producto</v>
          </cell>
          <cell r="K700" t="str">
            <v>Sectorial</v>
          </cell>
          <cell r="L700" t="str">
            <v>SI</v>
          </cell>
          <cell r="M700" t="str">
            <v>NO</v>
          </cell>
          <cell r="N700" t="str">
            <v>NO</v>
          </cell>
          <cell r="O700" t="str">
            <v>SI</v>
          </cell>
          <cell r="P700" t="str">
            <v>Otro (Entidades territoriales)</v>
          </cell>
          <cell r="Q700" t="str">
            <v>Anual</v>
          </cell>
          <cell r="R700" t="str">
            <v>Acumulado</v>
          </cell>
          <cell r="S700">
            <v>0</v>
          </cell>
          <cell r="T700">
            <v>17</v>
          </cell>
          <cell r="U700">
            <v>17</v>
          </cell>
          <cell r="V700">
            <v>17</v>
          </cell>
          <cell r="W700">
            <v>14</v>
          </cell>
          <cell r="X700">
            <v>65</v>
          </cell>
          <cell r="Y700">
            <v>0</v>
          </cell>
          <cell r="Z700">
            <v>0</v>
          </cell>
          <cell r="AA700">
            <v>0</v>
          </cell>
          <cell r="AB700">
            <v>0</v>
          </cell>
          <cell r="AC700">
            <v>0</v>
          </cell>
          <cell r="AD700">
            <v>0</v>
          </cell>
          <cell r="AE700" t="str">
            <v>Se inició la recepción de evidencias docuemntales y de base de datos de 3 operaciones estadísticas del DANE. Se realizó la programación de visitas para revisar el diseño estadístico en operaciones DANE. Se avanzó en los aspectos jurídicos para el establec</v>
          </cell>
          <cell r="AF700">
            <v>42490.208333333299</v>
          </cell>
          <cell r="AG700">
            <v>42493.4848716782</v>
          </cell>
          <cell r="AH700" t="str">
            <v>Ana Zoraida Quintero Gómez</v>
          </cell>
          <cell r="AI700" t="str">
            <v>azquinterog@dane.gov.co</v>
          </cell>
          <cell r="AJ700">
            <v>0</v>
          </cell>
          <cell r="AK700">
            <v>0</v>
          </cell>
          <cell r="AL700">
            <v>0</v>
          </cell>
        </row>
        <row r="701">
          <cell r="A701">
            <v>4304</v>
          </cell>
          <cell r="B701" t="str">
            <v>Todos por un Nuevo País</v>
          </cell>
          <cell r="C701" t="str">
            <v>Buen Gobierno</v>
          </cell>
          <cell r="D701" t="str">
            <v>Optimizar la gestión de la información</v>
          </cell>
          <cell r="E701" t="str">
            <v>Estadísticas</v>
          </cell>
          <cell r="F701" t="str">
            <v>DANE</v>
          </cell>
          <cell r="G701" t="str">
            <v>Levantamiento y actualización de la información pública</v>
          </cell>
          <cell r="H701">
            <v>4304</v>
          </cell>
          <cell r="I701" t="str">
            <v>Entidades territoriales con producción de estadísticas de pobreza, empleo e indicadores económicos</v>
          </cell>
          <cell r="J701" t="str">
            <v>Producto</v>
          </cell>
          <cell r="K701" t="str">
            <v>Sectorial</v>
          </cell>
          <cell r="L701" t="str">
            <v>SI</v>
          </cell>
          <cell r="M701" t="str">
            <v>SI</v>
          </cell>
          <cell r="N701" t="str">
            <v>NO</v>
          </cell>
          <cell r="O701" t="str">
            <v>SI</v>
          </cell>
          <cell r="P701" t="str">
            <v>Otro (Entidades territoriales)</v>
          </cell>
          <cell r="Q701" t="str">
            <v>Anual</v>
          </cell>
          <cell r="R701" t="str">
            <v>Acumulado</v>
          </cell>
          <cell r="S701">
            <v>56</v>
          </cell>
          <cell r="T701">
            <v>3</v>
          </cell>
          <cell r="U701">
            <v>3</v>
          </cell>
          <cell r="V701">
            <v>2</v>
          </cell>
          <cell r="W701">
            <v>2</v>
          </cell>
          <cell r="X701">
            <v>10</v>
          </cell>
          <cell r="Y701">
            <v>0</v>
          </cell>
          <cell r="Z701">
            <v>0</v>
          </cell>
          <cell r="AA701">
            <v>0</v>
          </cell>
          <cell r="AB701">
            <v>0</v>
          </cell>
          <cell r="AC701">
            <v>0</v>
          </cell>
          <cell r="AD701">
            <v>0</v>
          </cell>
          <cell r="AE701" t="str">
            <v>Para el componente, planificación estadística territorial en el marco del sistema de ciudades de la estrategia, Entidades Territoriales con producción de estadísticas de pobreza, empleo e indicadores económicos, para el mes de febrero se ajustaron y actua</v>
          </cell>
          <cell r="AF701">
            <v>42429.208333333299</v>
          </cell>
          <cell r="AG701">
            <v>42437.494453009298</v>
          </cell>
          <cell r="AH701" t="str">
            <v>Adriana Isabel Carroll Janer</v>
          </cell>
          <cell r="AI701" t="str">
            <v>aicarrollj@dane.gov.co</v>
          </cell>
          <cell r="AJ701">
            <v>15</v>
          </cell>
          <cell r="AK701">
            <v>0</v>
          </cell>
          <cell r="AL701">
            <v>0</v>
          </cell>
        </row>
        <row r="702">
          <cell r="A702">
            <v>4305</v>
          </cell>
          <cell r="B702" t="str">
            <v>Todos por un Nuevo País</v>
          </cell>
          <cell r="C702" t="str">
            <v>Buen Gobierno</v>
          </cell>
          <cell r="D702" t="str">
            <v>Optimizar la gestión de la información</v>
          </cell>
          <cell r="E702" t="str">
            <v>Estadísticas</v>
          </cell>
          <cell r="F702" t="str">
            <v>DANE</v>
          </cell>
          <cell r="G702" t="str">
            <v>Levantamiento y actualización de la información pública</v>
          </cell>
          <cell r="H702">
            <v>4305</v>
          </cell>
          <cell r="I702" t="str">
            <v>Usuarios atendidos en bancos de datos, salas de procesamiento especializado y a través de los servicios al ciudadano sistematizados</v>
          </cell>
          <cell r="J702" t="str">
            <v>Producto</v>
          </cell>
          <cell r="K702" t="str">
            <v>Sectorial</v>
          </cell>
          <cell r="L702" t="str">
            <v>SI</v>
          </cell>
          <cell r="M702" t="str">
            <v>NO</v>
          </cell>
          <cell r="N702" t="str">
            <v>NO</v>
          </cell>
          <cell r="O702" t="str">
            <v>SI</v>
          </cell>
          <cell r="P702" t="str">
            <v>Otro (Usuarios)</v>
          </cell>
          <cell r="Q702" t="str">
            <v>Trimestral</v>
          </cell>
          <cell r="R702" t="str">
            <v>Acumulado</v>
          </cell>
          <cell r="S702">
            <v>178614</v>
          </cell>
          <cell r="T702">
            <v>174775</v>
          </cell>
          <cell r="U702">
            <v>182754</v>
          </cell>
          <cell r="V702">
            <v>189331</v>
          </cell>
          <cell r="W702">
            <v>181758</v>
          </cell>
          <cell r="X702">
            <v>728618</v>
          </cell>
          <cell r="Y702">
            <v>16630</v>
          </cell>
          <cell r="Z702">
            <v>9.1</v>
          </cell>
          <cell r="AA702">
            <v>185520</v>
          </cell>
          <cell r="AB702">
            <v>25.46</v>
          </cell>
          <cell r="AC702">
            <v>42460.208333333299</v>
          </cell>
          <cell r="AD702">
            <v>42468.6513708333</v>
          </cell>
          <cell r="AE702" t="str">
            <v>Para el mes de abril, se atendieron 12.074 usuarios de la información del DANE en bancos de datos, salas de procesamiento especializado y a través de los servicios al ciudadano sistematizados en el ámbito nacional, para un total acumulado de 54.088 usuari</v>
          </cell>
          <cell r="AF702">
            <v>42490.208333333299</v>
          </cell>
          <cell r="AG702">
            <v>42500.791909375002</v>
          </cell>
          <cell r="AH702" t="str">
            <v>Ramón Ricardo Valenzuela Gutierrez</v>
          </cell>
          <cell r="AI702" t="str">
            <v>rrvalenzuelag@dane.gov.co</v>
          </cell>
          <cell r="AJ702">
            <v>0</v>
          </cell>
          <cell r="AK702">
            <v>42551.208333333299</v>
          </cell>
          <cell r="AL702">
            <v>-43</v>
          </cell>
        </row>
        <row r="703">
          <cell r="A703">
            <v>4306</v>
          </cell>
          <cell r="B703" t="str">
            <v>Todos por un Nuevo País</v>
          </cell>
          <cell r="C703" t="str">
            <v>Buen Gobierno</v>
          </cell>
          <cell r="D703" t="str">
            <v>Optimizar la gestión de la información</v>
          </cell>
          <cell r="E703" t="str">
            <v>Estadísticas</v>
          </cell>
          <cell r="F703" t="str">
            <v>DANE</v>
          </cell>
          <cell r="G703" t="str">
            <v>Levantamiento y actualización de la información pública</v>
          </cell>
          <cell r="H703">
            <v>4306</v>
          </cell>
          <cell r="I703" t="str">
            <v>Estadísticas nuevas o complementadas por el aprovechamiento de registros administrativos</v>
          </cell>
          <cell r="J703" t="str">
            <v>Producto</v>
          </cell>
          <cell r="K703" t="str">
            <v>Sectorial</v>
          </cell>
          <cell r="L703" t="str">
            <v>SI</v>
          </cell>
          <cell r="M703" t="str">
            <v>NO</v>
          </cell>
          <cell r="N703" t="str">
            <v>NO</v>
          </cell>
          <cell r="O703" t="str">
            <v>SI</v>
          </cell>
          <cell r="P703" t="str">
            <v>Otro (Estadisticas nuevas o complementadas)</v>
          </cell>
          <cell r="Q703" t="str">
            <v>Anual</v>
          </cell>
          <cell r="R703" t="str">
            <v>Acumulado</v>
          </cell>
          <cell r="S703">
            <v>8</v>
          </cell>
          <cell r="T703">
            <v>2</v>
          </cell>
          <cell r="U703">
            <v>6</v>
          </cell>
          <cell r="V703">
            <v>7</v>
          </cell>
          <cell r="W703">
            <v>3</v>
          </cell>
          <cell r="X703">
            <v>18</v>
          </cell>
          <cell r="Y703">
            <v>0</v>
          </cell>
          <cell r="Z703">
            <v>0</v>
          </cell>
          <cell r="AA703">
            <v>0</v>
          </cell>
          <cell r="AB703">
            <v>0</v>
          </cell>
          <cell r="AC703">
            <v>0</v>
          </cell>
          <cell r="AD703">
            <v>0</v>
          </cell>
          <cell r="AE703" t="str">
            <v>Para el componente, fortalecimiento de registros administrativos de la estrategia, estadísticas nuevas o complementadas por el aprovechamiento de registros administrativos, para el mes de febrero se avanzó en el diagnóstico de la calidad en la base alfanu</v>
          </cell>
          <cell r="AF703">
            <v>42429.208333333299</v>
          </cell>
          <cell r="AG703">
            <v>42437.493656330997</v>
          </cell>
          <cell r="AH703" t="str">
            <v>Adriana Isabel Carroll Janer</v>
          </cell>
          <cell r="AI703" t="str">
            <v>aicarrollj@dane.gov.co</v>
          </cell>
          <cell r="AJ703">
            <v>0</v>
          </cell>
          <cell r="AK703">
            <v>0</v>
          </cell>
          <cell r="AL703">
            <v>0</v>
          </cell>
        </row>
        <row r="704">
          <cell r="A704">
            <v>4927</v>
          </cell>
          <cell r="B704" t="str">
            <v>Todos por un Nuevo País</v>
          </cell>
          <cell r="C704" t="str">
            <v>Buen Gobierno</v>
          </cell>
          <cell r="D704" t="str">
            <v>Optimizar la Gestión de la inversión de los recursos públicos</v>
          </cell>
          <cell r="E704" t="str">
            <v>Planeación Nacional</v>
          </cell>
          <cell r="F704" t="str">
            <v>Colombia Compra Eficiente</v>
          </cell>
          <cell r="G704" t="str">
            <v>Compra y contratación pública</v>
          </cell>
          <cell r="H704">
            <v>4927</v>
          </cell>
          <cell r="I704" t="str">
            <v>Sistema de Información del Sistema de Compra Público Implementado</v>
          </cell>
          <cell r="J704" t="str">
            <v>Producto</v>
          </cell>
          <cell r="K704" t="str">
            <v>Sectorial</v>
          </cell>
          <cell r="L704" t="str">
            <v>SI</v>
          </cell>
          <cell r="M704" t="str">
            <v>NO</v>
          </cell>
          <cell r="N704" t="str">
            <v>NO</v>
          </cell>
          <cell r="O704" t="str">
            <v>SI</v>
          </cell>
          <cell r="P704" t="str">
            <v>Sistema de información</v>
          </cell>
          <cell r="Q704" t="str">
            <v>Anual</v>
          </cell>
          <cell r="R704" t="str">
            <v>Stock</v>
          </cell>
          <cell r="S704">
            <v>0</v>
          </cell>
          <cell r="T704">
            <v>1</v>
          </cell>
          <cell r="U704">
            <v>1</v>
          </cell>
          <cell r="V704">
            <v>1</v>
          </cell>
          <cell r="W704">
            <v>1</v>
          </cell>
          <cell r="X704">
            <v>1</v>
          </cell>
          <cell r="Y704">
            <v>0</v>
          </cell>
          <cell r="Z704">
            <v>0</v>
          </cell>
          <cell r="AA704">
            <v>0</v>
          </cell>
          <cell r="AB704">
            <v>0</v>
          </cell>
          <cell r="AC704">
            <v>0</v>
          </cell>
          <cell r="AD704">
            <v>0</v>
          </cell>
          <cell r="AE704" t="str">
            <v>Sistema de información implementado y disponible en la página web de Colombia Compra Eficiente. https://community.secop.gov.co/STS/Users/Login/Index?SkinName=CCE</v>
          </cell>
          <cell r="AF704">
            <v>42490.208333333299</v>
          </cell>
          <cell r="AG704">
            <v>42502.434957523103</v>
          </cell>
          <cell r="AH704" t="str">
            <v>Julio Fajardo</v>
          </cell>
          <cell r="AI704" t="str">
            <v>julio.fajardo@colombiacompra.gov.co</v>
          </cell>
          <cell r="AJ704">
            <v>0</v>
          </cell>
          <cell r="AK704">
            <v>0</v>
          </cell>
          <cell r="AL704">
            <v>0</v>
          </cell>
        </row>
        <row r="705">
          <cell r="A705">
            <v>5304</v>
          </cell>
          <cell r="B705" t="str">
            <v>Todos por un Nuevo País</v>
          </cell>
          <cell r="C705" t="str">
            <v>Buen Gobierno</v>
          </cell>
          <cell r="D705" t="str">
            <v>Optimizar la Gestión de la inversión de los recursos públicos</v>
          </cell>
          <cell r="E705" t="str">
            <v>Planeación Nacional</v>
          </cell>
          <cell r="F705" t="str">
            <v>Colombia Compra Eficiente</v>
          </cell>
          <cell r="G705" t="str">
            <v>Compra y contratación pública</v>
          </cell>
          <cell r="H705">
            <v>5304</v>
          </cell>
          <cell r="I705" t="str">
            <v>Ahorro aproximado derivado del uso de los Instrumentos de Agregación de Demanda (Millones de $)</v>
          </cell>
          <cell r="J705" t="str">
            <v>Resultado</v>
          </cell>
          <cell r="K705" t="str">
            <v>Sectorial</v>
          </cell>
          <cell r="L705" t="str">
            <v>NO</v>
          </cell>
          <cell r="M705" t="str">
            <v>NO</v>
          </cell>
          <cell r="N705" t="str">
            <v>NO</v>
          </cell>
          <cell r="O705" t="str">
            <v>SI</v>
          </cell>
          <cell r="P705" t="str">
            <v>Pesos</v>
          </cell>
          <cell r="Q705" t="str">
            <v>Trimestral</v>
          </cell>
          <cell r="R705" t="str">
            <v>Acumulado</v>
          </cell>
          <cell r="S705">
            <v>0</v>
          </cell>
          <cell r="T705">
            <v>169150000000</v>
          </cell>
          <cell r="U705">
            <v>130000000000</v>
          </cell>
          <cell r="V705">
            <v>140000000000</v>
          </cell>
          <cell r="W705">
            <v>140000000000</v>
          </cell>
          <cell r="X705">
            <v>579150000000</v>
          </cell>
          <cell r="Y705">
            <v>59356601839.57</v>
          </cell>
          <cell r="Z705">
            <v>45.66</v>
          </cell>
          <cell r="AA705">
            <v>290992648021.53998</v>
          </cell>
          <cell r="AB705">
            <v>50.25</v>
          </cell>
          <cell r="AC705">
            <v>42460.208333333299</v>
          </cell>
          <cell r="AD705">
            <v>42467.691784722199</v>
          </cell>
          <cell r="AE705" t="str">
            <v>Las Entidades Estatales del orden nacional y territorial compraron bajo los siguientes IAD:(i) productos y servicios ArcGIS, (ii) arriendo ETP, (iii) aseo y cafetería, (iv) centro de datos/nube pública, (v) centro de contacto, (vi) combustible (Bogotá), (</v>
          </cell>
          <cell r="AF705">
            <v>42490.208333333299</v>
          </cell>
          <cell r="AG705">
            <v>42502.415985335603</v>
          </cell>
          <cell r="AH705" t="str">
            <v>Julio Fajardo</v>
          </cell>
          <cell r="AI705" t="str">
            <v>julio.fajardo@colombiacompra.gov.co</v>
          </cell>
          <cell r="AJ705">
            <v>0</v>
          </cell>
          <cell r="AK705">
            <v>42551.208333333299</v>
          </cell>
          <cell r="AL705">
            <v>0</v>
          </cell>
        </row>
        <row r="706">
          <cell r="A706">
            <v>5395</v>
          </cell>
          <cell r="B706" t="str">
            <v>Todos por un Nuevo País</v>
          </cell>
          <cell r="C706" t="str">
            <v>Buen Gobierno</v>
          </cell>
          <cell r="D706" t="str">
            <v>Optimizar la Gestión de la inversión de los recursos públicos</v>
          </cell>
          <cell r="E706" t="str">
            <v>Planeación Nacional</v>
          </cell>
          <cell r="F706" t="str">
            <v>Colombia Compra Eficiente</v>
          </cell>
          <cell r="G706" t="str">
            <v>Compra y contratación pública</v>
          </cell>
          <cell r="H706">
            <v>5395</v>
          </cell>
          <cell r="I706" t="str">
            <v>Valor de transacciones en la Tienda Virtual del Estado Colombiano (TVEC)</v>
          </cell>
          <cell r="J706" t="str">
            <v>Producto</v>
          </cell>
          <cell r="K706" t="str">
            <v>Transversal</v>
          </cell>
          <cell r="L706" t="str">
            <v>NO</v>
          </cell>
          <cell r="M706" t="str">
            <v>NO</v>
          </cell>
          <cell r="N706" t="str">
            <v>NO</v>
          </cell>
          <cell r="O706" t="str">
            <v>SI</v>
          </cell>
          <cell r="P706" t="str">
            <v>Pesos</v>
          </cell>
          <cell r="Q706" t="str">
            <v>Trimestral</v>
          </cell>
          <cell r="R706" t="str">
            <v>Acumulado</v>
          </cell>
          <cell r="S706">
            <v>390258000000</v>
          </cell>
          <cell r="T706">
            <v>609742000000</v>
          </cell>
          <cell r="U706">
            <v>500000000000</v>
          </cell>
          <cell r="V706">
            <v>600000000000</v>
          </cell>
          <cell r="W706">
            <v>600000000000</v>
          </cell>
          <cell r="X706">
            <v>2309742000000</v>
          </cell>
          <cell r="Y706">
            <v>384646569131</v>
          </cell>
          <cell r="Z706">
            <v>76.930000000000007</v>
          </cell>
          <cell r="AA706">
            <v>1512070397756.49</v>
          </cell>
          <cell r="AB706">
            <v>65.47</v>
          </cell>
          <cell r="AC706">
            <v>42460.208333333299</v>
          </cell>
          <cell r="AD706">
            <v>42467.6916207986</v>
          </cell>
          <cell r="AE706" t="str">
            <v xml:space="preserve">553 órdenes de compra colocadas y cerradas por las Entidades Estatales del orden nacional y territorial. </v>
          </cell>
          <cell r="AF706">
            <v>42490.208333333299</v>
          </cell>
          <cell r="AG706">
            <v>42502.415586840303</v>
          </cell>
          <cell r="AH706" t="str">
            <v>Julio Fajardo</v>
          </cell>
          <cell r="AI706" t="str">
            <v>julio.fajardo@colombiacompra.gov.co</v>
          </cell>
          <cell r="AJ706">
            <v>0</v>
          </cell>
          <cell r="AK706">
            <v>42551.208333333299</v>
          </cell>
          <cell r="AL706">
            <v>-43</v>
          </cell>
        </row>
        <row r="707">
          <cell r="A707">
            <v>4501</v>
          </cell>
          <cell r="B707" t="str">
            <v>Todos por un Nuevo País</v>
          </cell>
          <cell r="C707" t="str">
            <v>Buen Gobierno</v>
          </cell>
          <cell r="D707" t="str">
            <v>Optimizar la Gestión de la inversión de los recursos públicos</v>
          </cell>
          <cell r="E707" t="str">
            <v>Planeación Nacional</v>
          </cell>
          <cell r="F707" t="str">
            <v>Colombia Compra Eficiente</v>
          </cell>
          <cell r="G707" t="str">
            <v>Compra y contratación pública</v>
          </cell>
          <cell r="H707">
            <v>4501</v>
          </cell>
          <cell r="I707" t="str">
            <v>Entidades estatales utilizando el SECOP ll</v>
          </cell>
          <cell r="J707" t="str">
            <v>Gestión</v>
          </cell>
          <cell r="K707" t="str">
            <v>Sectorial</v>
          </cell>
          <cell r="L707" t="str">
            <v>SI</v>
          </cell>
          <cell r="M707" t="str">
            <v>SI</v>
          </cell>
          <cell r="N707" t="str">
            <v>NO</v>
          </cell>
          <cell r="O707" t="str">
            <v>SI</v>
          </cell>
          <cell r="P707" t="str">
            <v>Entidades Estatales</v>
          </cell>
          <cell r="Q707" t="str">
            <v>Mensual</v>
          </cell>
          <cell r="R707" t="str">
            <v>Capacidad</v>
          </cell>
          <cell r="S707">
            <v>0</v>
          </cell>
          <cell r="T707">
            <v>620</v>
          </cell>
          <cell r="U707">
            <v>1426</v>
          </cell>
          <cell r="V707">
            <v>2496</v>
          </cell>
          <cell r="W707">
            <v>4076</v>
          </cell>
          <cell r="X707">
            <v>4076</v>
          </cell>
          <cell r="Y707">
            <v>177</v>
          </cell>
          <cell r="Z707">
            <v>12.412000000000001</v>
          </cell>
          <cell r="AA707">
            <v>177</v>
          </cell>
          <cell r="AB707">
            <v>4.3419999999999996</v>
          </cell>
          <cell r="AC707">
            <v>42429.208333333299</v>
          </cell>
          <cell r="AD707">
            <v>42500.719387766199</v>
          </cell>
          <cell r="AE707" t="str">
            <v>39 Entidades Estatales registradas.</v>
          </cell>
          <cell r="AF707">
            <v>42490.208333333299</v>
          </cell>
          <cell r="AG707">
            <v>42500.719540821803</v>
          </cell>
          <cell r="AH707" t="str">
            <v>Julio Fajardo</v>
          </cell>
          <cell r="AI707" t="str">
            <v>julio.fajardo@colombiacompra.gov.co</v>
          </cell>
          <cell r="AJ707">
            <v>30</v>
          </cell>
          <cell r="AK707">
            <v>42458.208333333299</v>
          </cell>
          <cell r="AL707">
            <v>18</v>
          </cell>
        </row>
        <row r="708">
          <cell r="A708">
            <v>4632</v>
          </cell>
          <cell r="B708" t="str">
            <v>Todos por un Nuevo País</v>
          </cell>
          <cell r="C708" t="str">
            <v>Buen Gobierno</v>
          </cell>
          <cell r="D708" t="str">
            <v>Optimizar la Gestión de la inversión de los recursos públicos</v>
          </cell>
          <cell r="E708" t="str">
            <v>Planeación Nacional</v>
          </cell>
          <cell r="F708" t="str">
            <v>DNP</v>
          </cell>
          <cell r="G708" t="str">
            <v>Compra y contratación pública</v>
          </cell>
          <cell r="H708">
            <v>4632</v>
          </cell>
          <cell r="I708" t="str">
            <v>Indicador para capacitaciones en Sinergia editado</v>
          </cell>
          <cell r="J708" t="str">
            <v>Producto</v>
          </cell>
          <cell r="K708" t="str">
            <v>Sectorial</v>
          </cell>
          <cell r="L708" t="str">
            <v>NO</v>
          </cell>
          <cell r="M708" t="str">
            <v>SI</v>
          </cell>
          <cell r="N708" t="str">
            <v>NO</v>
          </cell>
          <cell r="O708" t="str">
            <v>SI</v>
          </cell>
          <cell r="P708" t="str">
            <v>Personas</v>
          </cell>
          <cell r="Q708" t="str">
            <v>Anual</v>
          </cell>
          <cell r="R708" t="str">
            <v>Capacidad</v>
          </cell>
          <cell r="S708">
            <v>700</v>
          </cell>
          <cell r="T708">
            <v>0</v>
          </cell>
          <cell r="U708">
            <v>0</v>
          </cell>
          <cell r="V708">
            <v>0</v>
          </cell>
          <cell r="W708">
            <v>0</v>
          </cell>
          <cell r="X708">
            <v>1200</v>
          </cell>
          <cell r="Y708">
            <v>0</v>
          </cell>
          <cell r="Z708">
            <v>0</v>
          </cell>
          <cell r="AA708">
            <v>0</v>
          </cell>
          <cell r="AB708">
            <v>0</v>
          </cell>
          <cell r="AC708">
            <v>0</v>
          </cell>
          <cell r="AD708">
            <v>0</v>
          </cell>
          <cell r="AE708">
            <v>0</v>
          </cell>
          <cell r="AF708">
            <v>0</v>
          </cell>
          <cell r="AG708">
            <v>0</v>
          </cell>
          <cell r="AH708" t="str">
            <v>Gerente Revisión</v>
          </cell>
          <cell r="AI708" t="str">
            <v>aceballos@dnp.gov.co</v>
          </cell>
          <cell r="AJ708">
            <v>30</v>
          </cell>
          <cell r="AK708">
            <v>0</v>
          </cell>
          <cell r="AL708">
            <v>0</v>
          </cell>
        </row>
        <row r="709">
          <cell r="A709">
            <v>4543</v>
          </cell>
          <cell r="B709" t="str">
            <v>Todos por un Nuevo País</v>
          </cell>
          <cell r="C709" t="str">
            <v>Buen Gobierno</v>
          </cell>
          <cell r="D709" t="str">
            <v>Optimizar la Gestión de la inversión de los recursos públicos</v>
          </cell>
          <cell r="E709" t="str">
            <v>Planeación Nacional</v>
          </cell>
          <cell r="F709" t="str">
            <v>DNP</v>
          </cell>
          <cell r="G709" t="str">
            <v>Asignación, uso eficiente, seguimiento y evaluación de la Inversión Pública</v>
          </cell>
          <cell r="H709">
            <v>4543</v>
          </cell>
          <cell r="I709" t="str">
            <v>Sistema de información integrado de planeación y presupuestación y seguimiento de la inversión (Nación, SGP, SGR)</v>
          </cell>
          <cell r="J709" t="str">
            <v>Gestión</v>
          </cell>
          <cell r="K709" t="str">
            <v>Sectorial</v>
          </cell>
          <cell r="L709" t="str">
            <v>SI</v>
          </cell>
          <cell r="M709" t="str">
            <v>NO</v>
          </cell>
          <cell r="N709" t="str">
            <v>NO</v>
          </cell>
          <cell r="O709" t="str">
            <v>SI</v>
          </cell>
          <cell r="P709" t="str">
            <v>Porcentaje</v>
          </cell>
          <cell r="Q709" t="str">
            <v>Anual</v>
          </cell>
          <cell r="R709" t="str">
            <v>Capacidad</v>
          </cell>
          <cell r="S709">
            <v>0</v>
          </cell>
          <cell r="T709">
            <v>25</v>
          </cell>
          <cell r="U709">
            <v>50</v>
          </cell>
          <cell r="V709">
            <v>75</v>
          </cell>
          <cell r="W709">
            <v>100</v>
          </cell>
          <cell r="X709">
            <v>100</v>
          </cell>
          <cell r="Y709">
            <v>0</v>
          </cell>
          <cell r="Z709">
            <v>0</v>
          </cell>
          <cell r="AA709">
            <v>0</v>
          </cell>
          <cell r="AB709">
            <v>0</v>
          </cell>
          <cell r="AC709">
            <v>0</v>
          </cell>
          <cell r="AD709">
            <v>0</v>
          </cell>
          <cell r="AE709" t="str">
            <v>Se han cumplido con la totalidad de los comités técnicos y de seguimiento, con el fin de dar cumplimiento al cronograma de actividades y entregas de productos, lo anterior con el acompañamiento de la Consultoría SOFTMANAGEMENT S.A. la DIFP y la OI. De igu</v>
          </cell>
          <cell r="AF709">
            <v>42490.208333333299</v>
          </cell>
          <cell r="AG709">
            <v>42501.649544097199</v>
          </cell>
          <cell r="AH709" t="str">
            <v>Carolina Londoño Araque</v>
          </cell>
          <cell r="AI709" t="str">
            <v>clondono@dnp.gov.co</v>
          </cell>
          <cell r="AJ709">
            <v>0</v>
          </cell>
          <cell r="AK709">
            <v>0</v>
          </cell>
          <cell r="AL709">
            <v>0</v>
          </cell>
        </row>
        <row r="710">
          <cell r="A710">
            <v>5258</v>
          </cell>
          <cell r="B710" t="str">
            <v>Todos por un Nuevo País</v>
          </cell>
          <cell r="C710" t="str">
            <v>Buen Gobierno</v>
          </cell>
          <cell r="D710" t="str">
            <v>Promover y asegurar los intereses nacionales a traves de la política exterior y cooperación internacional</v>
          </cell>
          <cell r="E710" t="str">
            <v>Estadísticas</v>
          </cell>
          <cell r="F710" t="str">
            <v>DANE</v>
          </cell>
          <cell r="G710" t="str">
            <v>Grupos Étnicos - Estadística</v>
          </cell>
          <cell r="H710">
            <v>5258</v>
          </cell>
          <cell r="I710" t="str">
            <v>Formulario censal desarrollado con la categoría Rrom incorporada</v>
          </cell>
          <cell r="J710" t="str">
            <v>Gestión</v>
          </cell>
          <cell r="K710" t="str">
            <v>Sectorial</v>
          </cell>
          <cell r="L710" t="str">
            <v>NO</v>
          </cell>
          <cell r="M710" t="str">
            <v>NO</v>
          </cell>
          <cell r="N710" t="str">
            <v>NO</v>
          </cell>
          <cell r="O710" t="str">
            <v>SI</v>
          </cell>
          <cell r="P710" t="str">
            <v>número</v>
          </cell>
          <cell r="Q710" t="str">
            <v>Anual</v>
          </cell>
          <cell r="R710" t="str">
            <v>Acumulado</v>
          </cell>
          <cell r="S710">
            <v>0</v>
          </cell>
          <cell r="T710">
            <v>0</v>
          </cell>
          <cell r="U710">
            <v>1</v>
          </cell>
          <cell r="V710">
            <v>0</v>
          </cell>
          <cell r="W710">
            <v>0</v>
          </cell>
          <cell r="X710">
            <v>1</v>
          </cell>
          <cell r="Y710">
            <v>0</v>
          </cell>
          <cell r="Z710">
            <v>0</v>
          </cell>
          <cell r="AA710">
            <v>0</v>
          </cell>
          <cell r="AB710">
            <v>0</v>
          </cell>
          <cell r="AC710">
            <v>0</v>
          </cell>
          <cell r="AD710">
            <v>0</v>
          </cell>
          <cell r="AE710" t="str">
            <v>Dentro de la estrategia del XVIII Censo Nacional de Población y VII de Vivienda para el componente Formulario censal, para el mes de Abril se reunió el equipo temático de la Dirección de Censos y Demografía del DANE con el fin de revisar y dar respuesta a</v>
          </cell>
          <cell r="AF710">
            <v>42490.208333333299</v>
          </cell>
          <cell r="AG710">
            <v>42494.707615046304</v>
          </cell>
          <cell r="AH710" t="str">
            <v>Eduardo Efraín Freire Delgado</v>
          </cell>
          <cell r="AI710" t="str">
            <v>eefreired@dane.gov.co</v>
          </cell>
          <cell r="AJ710">
            <v>0</v>
          </cell>
          <cell r="AK710">
            <v>0</v>
          </cell>
          <cell r="AL710">
            <v>0</v>
          </cell>
        </row>
        <row r="711">
          <cell r="A711">
            <v>5396</v>
          </cell>
          <cell r="B711" t="str">
            <v>Todos por un Nuevo País</v>
          </cell>
          <cell r="C711" t="str">
            <v>Buen Gobierno</v>
          </cell>
          <cell r="D711" t="str">
            <v>Promover y asegurar los intereses nacionales a traves de la política exterior y cooperación internacional</v>
          </cell>
          <cell r="E711" t="str">
            <v>Planeación Nacional</v>
          </cell>
          <cell r="F711" t="str">
            <v>DNP</v>
          </cell>
          <cell r="G711" t="str">
            <v>Asuntos multilaterales y participación en organismos internacionales y regionales</v>
          </cell>
          <cell r="H711">
            <v>5396</v>
          </cell>
          <cell r="I711" t="str">
            <v>Comités de la OCDE a los que Colombia accede como miembro pleno - DNP</v>
          </cell>
          <cell r="J711" t="str">
            <v>Gestión</v>
          </cell>
          <cell r="K711" t="str">
            <v>Transversal</v>
          </cell>
          <cell r="L711" t="str">
            <v>NO</v>
          </cell>
          <cell r="M711" t="str">
            <v>NO</v>
          </cell>
          <cell r="N711" t="str">
            <v>NO</v>
          </cell>
          <cell r="O711" t="str">
            <v>NO</v>
          </cell>
          <cell r="P711" t="str">
            <v>Comités</v>
          </cell>
          <cell r="Q711" t="str">
            <v>Semestral</v>
          </cell>
          <cell r="R711" t="str">
            <v>Stock</v>
          </cell>
          <cell r="S711">
            <v>0</v>
          </cell>
          <cell r="T711">
            <v>2</v>
          </cell>
          <cell r="U711">
            <v>2</v>
          </cell>
          <cell r="V711">
            <v>2</v>
          </cell>
          <cell r="W711">
            <v>2</v>
          </cell>
          <cell r="X711">
            <v>2</v>
          </cell>
          <cell r="Y711">
            <v>0</v>
          </cell>
          <cell r="Z711">
            <v>0</v>
          </cell>
          <cell r="AA711">
            <v>0</v>
          </cell>
          <cell r="AB711">
            <v>0</v>
          </cell>
          <cell r="AC711">
            <v>0</v>
          </cell>
          <cell r="AD711">
            <v>0</v>
          </cell>
          <cell r="AE711">
            <v>0</v>
          </cell>
          <cell r="AF711">
            <v>0</v>
          </cell>
          <cell r="AG711">
            <v>0</v>
          </cell>
          <cell r="AH711" t="str">
            <v>Elizabeth Arciniegas</v>
          </cell>
          <cell r="AI711" t="str">
            <v>earciniegas@dnp.gov.co</v>
          </cell>
          <cell r="AJ711">
            <v>5</v>
          </cell>
          <cell r="AK711">
            <v>0</v>
          </cell>
          <cell r="AL711">
            <v>0</v>
          </cell>
        </row>
        <row r="712">
          <cell r="A712">
            <v>4325</v>
          </cell>
          <cell r="B712" t="str">
            <v>Todos por un Nuevo País</v>
          </cell>
          <cell r="C712" t="str">
            <v>Buen Gobierno</v>
          </cell>
          <cell r="D712" t="str">
            <v>Promover y asegurar los intereses nacionales a traves de la política exterior y cooperación internacional</v>
          </cell>
          <cell r="E712" t="str">
            <v>Presidencia</v>
          </cell>
          <cell r="F712" t="str">
            <v xml:space="preserve">Agencia Presidencial de Cooperación Internacional </v>
          </cell>
          <cell r="G712" t="str">
            <v>Fomento y promoción de la cooperación internacional desde el sector de Relaciones Exteriores</v>
          </cell>
          <cell r="H712">
            <v>4325</v>
          </cell>
          <cell r="I712" t="str">
            <v>Hoja de ruta de la Cooperación Internacional en Colombia</v>
          </cell>
          <cell r="J712" t="str">
            <v>Gestión</v>
          </cell>
          <cell r="K712" t="str">
            <v>Sectorial</v>
          </cell>
          <cell r="L712" t="str">
            <v>SI</v>
          </cell>
          <cell r="M712" t="str">
            <v>NO</v>
          </cell>
          <cell r="N712" t="str">
            <v>NO</v>
          </cell>
          <cell r="O712" t="str">
            <v>NO</v>
          </cell>
          <cell r="P712" t="str">
            <v>Otro (Hoja de Ruta)</v>
          </cell>
          <cell r="Q712" t="str">
            <v>Anual</v>
          </cell>
          <cell r="R712" t="str">
            <v>Acumulado</v>
          </cell>
          <cell r="S712">
            <v>0</v>
          </cell>
          <cell r="T712">
            <v>1</v>
          </cell>
          <cell r="U712">
            <v>0</v>
          </cell>
          <cell r="V712">
            <v>0</v>
          </cell>
          <cell r="W712">
            <v>0</v>
          </cell>
          <cell r="X712">
            <v>1</v>
          </cell>
          <cell r="Y712">
            <v>0</v>
          </cell>
          <cell r="Z712">
            <v>0</v>
          </cell>
          <cell r="AA712">
            <v>0</v>
          </cell>
          <cell r="AB712">
            <v>0</v>
          </cell>
          <cell r="AC712">
            <v>0</v>
          </cell>
          <cell r="AD712">
            <v>0</v>
          </cell>
          <cell r="AE712">
            <v>0</v>
          </cell>
          <cell r="AF712">
            <v>0</v>
          </cell>
          <cell r="AG712">
            <v>0</v>
          </cell>
          <cell r="AH712" t="str">
            <v>Jorge Iván Escalante Castellanos</v>
          </cell>
          <cell r="AI712" t="str">
            <v>jorgeescalante@apccolombia.gov.co</v>
          </cell>
          <cell r="AJ712">
            <v>10</v>
          </cell>
          <cell r="AK712">
            <v>0</v>
          </cell>
          <cell r="AL712">
            <v>0</v>
          </cell>
        </row>
        <row r="713">
          <cell r="A713">
            <v>5205</v>
          </cell>
          <cell r="B713" t="str">
            <v>Todos por un Nuevo País</v>
          </cell>
          <cell r="C713" t="str">
            <v>Buen Gobierno</v>
          </cell>
          <cell r="D713" t="str">
            <v>Promover y asegurar los intereses nacionales a traves de la política exterior y cooperación internacional</v>
          </cell>
          <cell r="E713" t="str">
            <v>Relaciones Exteriores</v>
          </cell>
          <cell r="F713" t="str">
            <v>MINRELACIONES</v>
          </cell>
          <cell r="G713" t="str">
            <v>Fomento y promoción de la cooperación internacional desde el sector de Relaciones Exteriores</v>
          </cell>
          <cell r="H713">
            <v>5205</v>
          </cell>
          <cell r="I713" t="str">
            <v>Estudiantes colombianos beneficiados por el programa de becas "plataforma de movilidad estudiantil y acádemica de la Alianza del Pacifico"</v>
          </cell>
          <cell r="J713" t="str">
            <v>Producto</v>
          </cell>
          <cell r="K713" t="str">
            <v>Sectorial</v>
          </cell>
          <cell r="L713" t="str">
            <v>NO</v>
          </cell>
          <cell r="M713" t="str">
            <v>NO</v>
          </cell>
          <cell r="N713" t="str">
            <v>NO</v>
          </cell>
          <cell r="O713" t="str">
            <v>NO</v>
          </cell>
          <cell r="P713" t="str">
            <v>Número de estudiantes colombianos</v>
          </cell>
          <cell r="Q713" t="str">
            <v>Semestral</v>
          </cell>
          <cell r="R713" t="str">
            <v>Capacidad</v>
          </cell>
          <cell r="S713">
            <v>175</v>
          </cell>
          <cell r="T713">
            <v>275</v>
          </cell>
          <cell r="U713">
            <v>375</v>
          </cell>
          <cell r="V713">
            <v>475</v>
          </cell>
          <cell r="W713">
            <v>575</v>
          </cell>
          <cell r="X713">
            <v>575</v>
          </cell>
          <cell r="Y713">
            <v>0</v>
          </cell>
          <cell r="Z713">
            <v>0</v>
          </cell>
          <cell r="AA713">
            <v>0</v>
          </cell>
          <cell r="AB713">
            <v>0</v>
          </cell>
          <cell r="AC713">
            <v>0</v>
          </cell>
          <cell r="AD713">
            <v>0</v>
          </cell>
          <cell r="AE713" t="str">
            <v>En abril no fueron beneficiados estudiantes colombianos por el programa de becas plataforma de movilidad estudiantil y académica de la alianza del pacifico.</v>
          </cell>
          <cell r="AF713">
            <v>42490.208333333299</v>
          </cell>
          <cell r="AG713">
            <v>42501.670055520801</v>
          </cell>
          <cell r="AH713" t="str">
            <v>Luis Armando Soto</v>
          </cell>
          <cell r="AI713" t="str">
            <v>luis.soto@cancilleria.gov.co</v>
          </cell>
          <cell r="AJ713">
            <v>15</v>
          </cell>
          <cell r="AK713">
            <v>0</v>
          </cell>
          <cell r="AL713">
            <v>0</v>
          </cell>
        </row>
        <row r="714">
          <cell r="A714">
            <v>5213</v>
          </cell>
          <cell r="B714" t="str">
            <v>Todos por un Nuevo País</v>
          </cell>
          <cell r="C714" t="str">
            <v>Buen Gobierno</v>
          </cell>
          <cell r="D714" t="str">
            <v>Promover y asegurar los intereses nacionales a traves de la política exterior y cooperación internacional</v>
          </cell>
          <cell r="E714" t="str">
            <v>Relaciones Exteriores</v>
          </cell>
          <cell r="F714" t="str">
            <v>MINRELACIONES</v>
          </cell>
          <cell r="G714" t="str">
            <v>Fomento y promoción de la cooperación internacional desde el sector de Relaciones Exteriores</v>
          </cell>
          <cell r="H714">
            <v>5213</v>
          </cell>
          <cell r="I714" t="str">
            <v>Iniciativas, convenios y proyectos con la comunidad internacional que contribuyen con la construcción de paz</v>
          </cell>
          <cell r="J714" t="str">
            <v>Gestión</v>
          </cell>
          <cell r="K714" t="str">
            <v>Sectorial</v>
          </cell>
          <cell r="L714" t="str">
            <v>NO</v>
          </cell>
          <cell r="M714" t="str">
            <v>NO</v>
          </cell>
          <cell r="N714" t="str">
            <v>NO</v>
          </cell>
          <cell r="O714" t="str">
            <v>SI</v>
          </cell>
          <cell r="P714" t="str">
            <v>Número de Iniciativas, convenios y proyectos</v>
          </cell>
          <cell r="Q714" t="str">
            <v>Semestral</v>
          </cell>
          <cell r="R714" t="str">
            <v>Capacidad</v>
          </cell>
          <cell r="S714">
            <v>213</v>
          </cell>
          <cell r="T714">
            <v>248</v>
          </cell>
          <cell r="U714">
            <v>330</v>
          </cell>
          <cell r="V714">
            <v>373</v>
          </cell>
          <cell r="W714">
            <v>383</v>
          </cell>
          <cell r="X714">
            <v>383</v>
          </cell>
          <cell r="Y714">
            <v>0</v>
          </cell>
          <cell r="Z714">
            <v>0</v>
          </cell>
          <cell r="AA714">
            <v>0</v>
          </cell>
          <cell r="AB714">
            <v>0</v>
          </cell>
          <cell r="AC714">
            <v>0</v>
          </cell>
          <cell r="AD714">
            <v>0</v>
          </cell>
          <cell r="AE714" t="str">
            <v>-En Asistencia Oficial al Desarrollo, se adelantaron gestiones con: Alemania, Eslovenia, Estados Unidos, Corea, Francia, Suecia y la Unión Europea (ver archivo adjunto). - Actualmente el Fondo multidonante de las Naciones Unidas para el posconflicto, está</v>
          </cell>
          <cell r="AF714">
            <v>42490.208333333299</v>
          </cell>
          <cell r="AG714">
            <v>42501.670469213001</v>
          </cell>
          <cell r="AH714" t="str">
            <v>María Andrea Albán Durán</v>
          </cell>
          <cell r="AI714" t="str">
            <v>MariaAndrea.Alban@cancilleria.gov.co</v>
          </cell>
          <cell r="AJ714">
            <v>44</v>
          </cell>
          <cell r="AK714">
            <v>0</v>
          </cell>
          <cell r="AL714">
            <v>0</v>
          </cell>
        </row>
        <row r="715">
          <cell r="A715">
            <v>5215</v>
          </cell>
          <cell r="B715" t="str">
            <v>Todos por un Nuevo País</v>
          </cell>
          <cell r="C715" t="str">
            <v>Buen Gobierno</v>
          </cell>
          <cell r="D715" t="str">
            <v>Promover y asegurar los intereses nacionales a traves de la política exterior y cooperación internacional</v>
          </cell>
          <cell r="E715" t="str">
            <v>Relaciones Exteriores</v>
          </cell>
          <cell r="F715" t="str">
            <v>MINRELACIONES</v>
          </cell>
          <cell r="G715" t="str">
            <v>Fomento y promoción de la cooperación internacional desde el sector de Relaciones Exteriores</v>
          </cell>
          <cell r="H715">
            <v>5215</v>
          </cell>
          <cell r="I715" t="str">
            <v>Establecer e implementar mecanismos binacionales de integración fronteriza.</v>
          </cell>
          <cell r="J715" t="str">
            <v>Producto</v>
          </cell>
          <cell r="K715" t="str">
            <v>Sectorial</v>
          </cell>
          <cell r="L715" t="str">
            <v>NO</v>
          </cell>
          <cell r="M715" t="str">
            <v>NO</v>
          </cell>
          <cell r="N715" t="str">
            <v>NO</v>
          </cell>
          <cell r="O715" t="str">
            <v>SI</v>
          </cell>
          <cell r="P715" t="str">
            <v>Número de Mecanismos Binacionales</v>
          </cell>
          <cell r="Q715" t="str">
            <v>Anual</v>
          </cell>
          <cell r="R715" t="str">
            <v>Stock</v>
          </cell>
          <cell r="S715">
            <v>2</v>
          </cell>
          <cell r="T715">
            <v>3</v>
          </cell>
          <cell r="U715">
            <v>4</v>
          </cell>
          <cell r="V715">
            <v>4</v>
          </cell>
          <cell r="W715">
            <v>4</v>
          </cell>
          <cell r="X715">
            <v>4</v>
          </cell>
          <cell r="Y715">
            <v>0</v>
          </cell>
          <cell r="Z715">
            <v>0</v>
          </cell>
          <cell r="AA715">
            <v>0</v>
          </cell>
          <cell r="AB715">
            <v>0</v>
          </cell>
          <cell r="AC715">
            <v>0</v>
          </cell>
          <cell r="AD715">
            <v>0</v>
          </cell>
          <cell r="AE715" t="str">
            <v>En Abril se avanzó en la implementación de los mecanismos binacionales ya establecidos en años anteriores con Perú y Ecuador. En el transcurso del año se avanzará con la creación de un nuevo mecanismo que permita fomentar la integración con los países vec</v>
          </cell>
          <cell r="AF715">
            <v>42490.208333333299</v>
          </cell>
          <cell r="AG715">
            <v>42501.436116435201</v>
          </cell>
          <cell r="AH715" t="str">
            <v>Jorge Humberto Guzmán González</v>
          </cell>
          <cell r="AI715" t="str">
            <v>jorge.guzman@cancilleria.gov.co</v>
          </cell>
          <cell r="AJ715">
            <v>5</v>
          </cell>
          <cell r="AK715">
            <v>0</v>
          </cell>
          <cell r="AL715">
            <v>0</v>
          </cell>
        </row>
        <row r="716">
          <cell r="A716">
            <v>4320</v>
          </cell>
          <cell r="B716" t="str">
            <v>Todos por un Nuevo País</v>
          </cell>
          <cell r="C716" t="str">
            <v>Buen Gobierno</v>
          </cell>
          <cell r="D716" t="str">
            <v>Promover y asegurar los intereses nacionales a traves de la política exterior y cooperación internacional</v>
          </cell>
          <cell r="E716" t="str">
            <v>Relaciones Exteriores</v>
          </cell>
          <cell r="F716" t="str">
            <v>MINRELACIONES</v>
          </cell>
          <cell r="G716" t="str">
            <v>Fomento y promoción de la cooperación internacional desde el sector de Relaciones Exteriores</v>
          </cell>
          <cell r="H716">
            <v>4320</v>
          </cell>
          <cell r="I716" t="str">
            <v>Instrumentos, programas y proyectos de cooperación internacional negociados</v>
          </cell>
          <cell r="J716" t="str">
            <v>Gestión</v>
          </cell>
          <cell r="K716" t="str">
            <v>Sectorial</v>
          </cell>
          <cell r="L716" t="str">
            <v>SI</v>
          </cell>
          <cell r="M716" t="str">
            <v>NO</v>
          </cell>
          <cell r="N716" t="str">
            <v>NO</v>
          </cell>
          <cell r="O716" t="str">
            <v>SI</v>
          </cell>
          <cell r="P716" t="str">
            <v>Otro (Número de Instrumentos, programas y proyectos)</v>
          </cell>
          <cell r="Q716" t="str">
            <v>Semestral</v>
          </cell>
          <cell r="R716" t="str">
            <v>Acumulado</v>
          </cell>
          <cell r="S716">
            <v>74</v>
          </cell>
          <cell r="T716">
            <v>32</v>
          </cell>
          <cell r="U716">
            <v>18</v>
          </cell>
          <cell r="V716">
            <v>13</v>
          </cell>
          <cell r="W716">
            <v>11</v>
          </cell>
          <cell r="X716">
            <v>74</v>
          </cell>
          <cell r="Y716">
            <v>0</v>
          </cell>
          <cell r="Z716">
            <v>0</v>
          </cell>
          <cell r="AA716">
            <v>0</v>
          </cell>
          <cell r="AB716">
            <v>0</v>
          </cell>
          <cell r="AC716">
            <v>0</v>
          </cell>
          <cell r="AD716">
            <v>0</v>
          </cell>
          <cell r="AE716" t="str">
            <v>-En relación con los programas bilaterales de cooperación sur-sur, no se reporta avance cuantitativo, por cuanto se está adelantando la coordinación y negociación para la celebración de la VII Comisión Mixta de Cooperación Técnica y Científica con Costa R</v>
          </cell>
          <cell r="AF716">
            <v>42490.208333333299</v>
          </cell>
          <cell r="AG716">
            <v>42501.673976469901</v>
          </cell>
          <cell r="AH716" t="str">
            <v>María Andrea Albán Durán</v>
          </cell>
          <cell r="AI716" t="str">
            <v>MariaAndrea.Alban@cancilleria.gov.co</v>
          </cell>
          <cell r="AJ716">
            <v>5</v>
          </cell>
          <cell r="AK716">
            <v>0</v>
          </cell>
          <cell r="AL716">
            <v>0</v>
          </cell>
        </row>
        <row r="717">
          <cell r="A717">
            <v>4321</v>
          </cell>
          <cell r="B717" t="str">
            <v>Todos por un Nuevo País</v>
          </cell>
          <cell r="C717" t="str">
            <v>Buen Gobierno</v>
          </cell>
          <cell r="D717" t="str">
            <v>Promover y asegurar los intereses nacionales a traves de la política exterior y cooperación internacional</v>
          </cell>
          <cell r="E717" t="str">
            <v>Relaciones Exteriores</v>
          </cell>
          <cell r="F717" t="str">
            <v>MINRELACIONES</v>
          </cell>
          <cell r="G717" t="str">
            <v>Fomento y promoción de la cooperación internacional desde el sector de Relaciones Exteriores</v>
          </cell>
          <cell r="H717">
            <v>4321</v>
          </cell>
          <cell r="I717" t="str">
            <v>Instrumentos de cooperación bilateral diseñados</v>
          </cell>
          <cell r="J717" t="str">
            <v>Producto</v>
          </cell>
          <cell r="K717" t="str">
            <v>Sectorial</v>
          </cell>
          <cell r="L717" t="str">
            <v>SI</v>
          </cell>
          <cell r="M717" t="str">
            <v>NO</v>
          </cell>
          <cell r="N717" t="str">
            <v>NO</v>
          </cell>
          <cell r="O717" t="str">
            <v>SI</v>
          </cell>
          <cell r="P717" t="str">
            <v>Otro (Número de Instrumentos, programas y proyectos)</v>
          </cell>
          <cell r="Q717" t="str">
            <v>Semestral</v>
          </cell>
          <cell r="R717" t="str">
            <v>Acumulado</v>
          </cell>
          <cell r="S717">
            <v>28</v>
          </cell>
          <cell r="T717">
            <v>13</v>
          </cell>
          <cell r="U717">
            <v>9</v>
          </cell>
          <cell r="V717">
            <v>5</v>
          </cell>
          <cell r="W717">
            <v>4</v>
          </cell>
          <cell r="X717">
            <v>31</v>
          </cell>
          <cell r="Y717">
            <v>0</v>
          </cell>
          <cell r="Z717">
            <v>0</v>
          </cell>
          <cell r="AA717">
            <v>0</v>
          </cell>
          <cell r="AB717">
            <v>0</v>
          </cell>
          <cell r="AC717">
            <v>0</v>
          </cell>
          <cell r="AD717">
            <v>0</v>
          </cell>
          <cell r="AE717" t="str">
            <v>El 18 de abril, APC remitió para concepto jurídico del MRE el Convenio de Financiación del Proyecto FORPAZ, que tiene un monto de € 11 millones. APC también remitió para concepto jurídico el Convenio de Financiación del proyecto de Competitividad Regional</v>
          </cell>
          <cell r="AF717">
            <v>42490.208333333299</v>
          </cell>
          <cell r="AG717">
            <v>42501.673365393501</v>
          </cell>
          <cell r="AH717" t="str">
            <v>María Andrea Albán Durán</v>
          </cell>
          <cell r="AI717" t="str">
            <v>MariaAndrea.Alban@cancilleria.gov.co</v>
          </cell>
          <cell r="AJ717">
            <v>5</v>
          </cell>
          <cell r="AK717">
            <v>0</v>
          </cell>
          <cell r="AL717">
            <v>0</v>
          </cell>
        </row>
        <row r="718">
          <cell r="A718">
            <v>4322</v>
          </cell>
          <cell r="B718" t="str">
            <v>Todos por un Nuevo País</v>
          </cell>
          <cell r="C718" t="str">
            <v>Buen Gobierno</v>
          </cell>
          <cell r="D718" t="str">
            <v>Promover y asegurar los intereses nacionales a traves de la política exterior y cooperación internacional</v>
          </cell>
          <cell r="E718" t="str">
            <v>Relaciones Exteriores</v>
          </cell>
          <cell r="F718" t="str">
            <v>MINRELACIONES</v>
          </cell>
          <cell r="G718" t="str">
            <v>Fomento y promoción de la cooperación internacional desde el sector de Relaciones Exteriores</v>
          </cell>
          <cell r="H718">
            <v>4322</v>
          </cell>
          <cell r="I718" t="str">
            <v>Instrumentos de cooperación multilateral diseñados</v>
          </cell>
          <cell r="J718" t="str">
            <v>Gestión</v>
          </cell>
          <cell r="K718" t="str">
            <v>Sectorial</v>
          </cell>
          <cell r="L718" t="str">
            <v>SI</v>
          </cell>
          <cell r="M718" t="str">
            <v>NO</v>
          </cell>
          <cell r="N718" t="str">
            <v>NO</v>
          </cell>
          <cell r="O718" t="str">
            <v>NO</v>
          </cell>
          <cell r="P718" t="str">
            <v>Otro (Número de Instrumentos, programas y proyectos)</v>
          </cell>
          <cell r="Q718" t="str">
            <v>Semestral</v>
          </cell>
          <cell r="R718" t="str">
            <v>Acumulado</v>
          </cell>
          <cell r="S718">
            <v>11</v>
          </cell>
          <cell r="T718">
            <v>12</v>
          </cell>
          <cell r="U718">
            <v>0</v>
          </cell>
          <cell r="V718">
            <v>0</v>
          </cell>
          <cell r="W718">
            <v>0</v>
          </cell>
          <cell r="X718">
            <v>12</v>
          </cell>
          <cell r="Y718">
            <v>0</v>
          </cell>
          <cell r="Z718">
            <v>0</v>
          </cell>
          <cell r="AA718">
            <v>0</v>
          </cell>
          <cell r="AB718">
            <v>0</v>
          </cell>
          <cell r="AC718">
            <v>0</v>
          </cell>
          <cell r="AD718">
            <v>0</v>
          </cell>
          <cell r="AE718" t="str">
            <v>- Meta del cuatrienio cumplida con los 12 instrumentos de cooperación multilateral suscritos durante el año 2015, dentro de los cuales se encuentran el UNDAF, la OPSR y los marcos de cooperación con las siguientes Agencias de Naciones Unidas: FAO, ONU-Muj</v>
          </cell>
          <cell r="AF718">
            <v>42400.208333333299</v>
          </cell>
          <cell r="AG718">
            <v>42409.3963491088</v>
          </cell>
          <cell r="AH718" t="str">
            <v>María Andrea Albán Durán</v>
          </cell>
          <cell r="AI718" t="str">
            <v>MariaAndrea.Alban@cancilleria.gov.co</v>
          </cell>
          <cell r="AJ718">
            <v>5</v>
          </cell>
          <cell r="AK718">
            <v>0</v>
          </cell>
          <cell r="AL718">
            <v>0</v>
          </cell>
        </row>
        <row r="719">
          <cell r="A719">
            <v>4323</v>
          </cell>
          <cell r="B719" t="str">
            <v>Todos por un Nuevo País</v>
          </cell>
          <cell r="C719" t="str">
            <v>Buen Gobierno</v>
          </cell>
          <cell r="D719" t="str">
            <v>Promover y asegurar los intereses nacionales a traves de la política exterior y cooperación internacional</v>
          </cell>
          <cell r="E719" t="str">
            <v>Relaciones Exteriores</v>
          </cell>
          <cell r="F719" t="str">
            <v>MINRELACIONES</v>
          </cell>
          <cell r="G719" t="str">
            <v>Fomento y promoción de la cooperación internacional desde el sector de Relaciones Exteriores</v>
          </cell>
          <cell r="H719">
            <v>4323</v>
          </cell>
          <cell r="I719" t="str">
            <v>Programas bilaterales de cooperación Sur-Sur, en operación.</v>
          </cell>
          <cell r="J719" t="str">
            <v>Gestión</v>
          </cell>
          <cell r="K719" t="str">
            <v>Sectorial</v>
          </cell>
          <cell r="L719" t="str">
            <v>SI</v>
          </cell>
          <cell r="M719" t="str">
            <v>NO</v>
          </cell>
          <cell r="N719" t="str">
            <v>NO</v>
          </cell>
          <cell r="O719" t="str">
            <v>SI</v>
          </cell>
          <cell r="P719" t="str">
            <v>Otro (Número de Instrumentos, programas y proyectos)</v>
          </cell>
          <cell r="Q719" t="str">
            <v>Anual</v>
          </cell>
          <cell r="R719" t="str">
            <v>Acumulado</v>
          </cell>
          <cell r="S719">
            <v>31</v>
          </cell>
          <cell r="T719">
            <v>6</v>
          </cell>
          <cell r="U719">
            <v>8</v>
          </cell>
          <cell r="V719">
            <v>7</v>
          </cell>
          <cell r="W719">
            <v>6</v>
          </cell>
          <cell r="X719">
            <v>27</v>
          </cell>
          <cell r="Y719">
            <v>0</v>
          </cell>
          <cell r="Z719">
            <v>0</v>
          </cell>
          <cell r="AA719">
            <v>0</v>
          </cell>
          <cell r="AB719">
            <v>0</v>
          </cell>
          <cell r="AC719">
            <v>0</v>
          </cell>
          <cell r="AD719">
            <v>0</v>
          </cell>
          <cell r="AE719" t="str">
            <v>Durante el mes de abril de 2016 no se reportan avance cuantitativo, por cuanto se están adelantando la coordinación y negociación para la celebración de la VII Comisión Mixta de Cooperación Técnica y Científica con Costa Rica en el mes de mayo de 2016.</v>
          </cell>
          <cell r="AF719">
            <v>42490.208333333299</v>
          </cell>
          <cell r="AG719">
            <v>42501.673572569402</v>
          </cell>
          <cell r="AH719" t="str">
            <v>María Andrea Albán Durán</v>
          </cell>
          <cell r="AI719" t="str">
            <v>MariaAndrea.Alban@cancilleria.gov.co</v>
          </cell>
          <cell r="AJ719">
            <v>5</v>
          </cell>
          <cell r="AK719">
            <v>0</v>
          </cell>
          <cell r="AL719">
            <v>0</v>
          </cell>
        </row>
        <row r="720">
          <cell r="A720">
            <v>4324</v>
          </cell>
          <cell r="B720" t="str">
            <v>Todos por un Nuevo País</v>
          </cell>
          <cell r="C720" t="str">
            <v>Buen Gobierno</v>
          </cell>
          <cell r="D720" t="str">
            <v>Promover y asegurar los intereses nacionales a traves de la política exterior y cooperación internacional</v>
          </cell>
          <cell r="E720" t="str">
            <v>Relaciones Exteriores</v>
          </cell>
          <cell r="F720" t="str">
            <v>MINRELACIONES</v>
          </cell>
          <cell r="G720" t="str">
            <v>Fomento y promoción de la cooperación internacional desde el sector de Relaciones Exteriores</v>
          </cell>
          <cell r="H720">
            <v>4324</v>
          </cell>
          <cell r="I720" t="str">
            <v>Estrategias regionales de cooperación Sur-Sur, en operación</v>
          </cell>
          <cell r="J720" t="str">
            <v>Producto</v>
          </cell>
          <cell r="K720" t="str">
            <v>Sectorial</v>
          </cell>
          <cell r="L720" t="str">
            <v>SI</v>
          </cell>
          <cell r="M720" t="str">
            <v>NO</v>
          </cell>
          <cell r="N720" t="str">
            <v>NO</v>
          </cell>
          <cell r="O720" t="str">
            <v>SI</v>
          </cell>
          <cell r="P720" t="str">
            <v>Otro (Número de proyectos)</v>
          </cell>
          <cell r="Q720" t="str">
            <v>Anual</v>
          </cell>
          <cell r="R720" t="str">
            <v>Acumulado</v>
          </cell>
          <cell r="S720">
            <v>0</v>
          </cell>
          <cell r="T720">
            <v>1</v>
          </cell>
          <cell r="U720">
            <v>1</v>
          </cell>
          <cell r="V720">
            <v>1</v>
          </cell>
          <cell r="W720">
            <v>1</v>
          </cell>
          <cell r="X720">
            <v>4</v>
          </cell>
          <cell r="Y720">
            <v>0</v>
          </cell>
          <cell r="Z720">
            <v>0</v>
          </cell>
          <cell r="AA720">
            <v>0</v>
          </cell>
          <cell r="AB720">
            <v>0</v>
          </cell>
          <cell r="AC720">
            <v>0</v>
          </cell>
          <cell r="AD720">
            <v>0</v>
          </cell>
          <cell r="AE720" t="str">
            <v>En el marco de la Estrategia de Cooperación con el Sudeste Asiático, se inició la coordinación para la puesta en marcha del intercambio de experiencias y buenas prácticas en turismo de naturaleza y salud con Indonesia y Filipinas, la primera actividad ten</v>
          </cell>
          <cell r="AF720">
            <v>42490.208333333299</v>
          </cell>
          <cell r="AG720">
            <v>42501.670767442098</v>
          </cell>
          <cell r="AH720" t="str">
            <v>María Andrea Albán Durán</v>
          </cell>
          <cell r="AI720" t="str">
            <v>MariaAndrea.Alban@cancilleria.gov.co</v>
          </cell>
          <cell r="AJ720">
            <v>5</v>
          </cell>
          <cell r="AK720">
            <v>0</v>
          </cell>
          <cell r="AL720">
            <v>0</v>
          </cell>
        </row>
        <row r="721">
          <cell r="A721">
            <v>4314</v>
          </cell>
          <cell r="B721" t="str">
            <v>Todos por un Nuevo País</v>
          </cell>
          <cell r="C721" t="str">
            <v>Buen Gobierno</v>
          </cell>
          <cell r="D721" t="str">
            <v>Promover y asegurar los intereses nacionales a traves de la política exterior y cooperación internacional</v>
          </cell>
          <cell r="E721" t="str">
            <v>Relaciones Exteriores</v>
          </cell>
          <cell r="F721" t="str">
            <v>MINRELACIONES</v>
          </cell>
          <cell r="G721" t="str">
            <v>Asuntos multilaterales y participación en organismos internacionales y regionales</v>
          </cell>
          <cell r="H721">
            <v>4314</v>
          </cell>
          <cell r="I721" t="str">
            <v>Actividades culturales, académicas y deportivas de promoción de Colombia en el exterior</v>
          </cell>
          <cell r="J721" t="str">
            <v>Producto</v>
          </cell>
          <cell r="K721" t="str">
            <v>Sectorial</v>
          </cell>
          <cell r="L721" t="str">
            <v>SI</v>
          </cell>
          <cell r="M721" t="str">
            <v>NO</v>
          </cell>
          <cell r="N721" t="str">
            <v>NO</v>
          </cell>
          <cell r="O721" t="str">
            <v>SI</v>
          </cell>
          <cell r="P721" t="str">
            <v>Otro (Actividades)</v>
          </cell>
          <cell r="Q721" t="str">
            <v>Trimestral</v>
          </cell>
          <cell r="R721" t="str">
            <v>Acumulado</v>
          </cell>
          <cell r="S721">
            <v>1098</v>
          </cell>
          <cell r="T721">
            <v>179</v>
          </cell>
          <cell r="U721">
            <v>235</v>
          </cell>
          <cell r="V721">
            <v>247</v>
          </cell>
          <cell r="W721">
            <v>257</v>
          </cell>
          <cell r="X721">
            <v>918</v>
          </cell>
          <cell r="Y721">
            <v>21</v>
          </cell>
          <cell r="Z721">
            <v>8.94</v>
          </cell>
          <cell r="AA721">
            <v>220</v>
          </cell>
          <cell r="AB721">
            <v>23.97</v>
          </cell>
          <cell r="AC721">
            <v>42460.208333333299</v>
          </cell>
          <cell r="AD721">
            <v>42468.696443634297</v>
          </cell>
          <cell r="AE721" t="str">
            <v>Durante el mes de abril se avanzó en la preparación de las actividades culturales, académicas y deportivas, así como la logística necesaria para el envío de exposiciones, material promocional y de actividades que los implementan programados de mayo en ade</v>
          </cell>
          <cell r="AF721">
            <v>42490.208333333299</v>
          </cell>
          <cell r="AG721">
            <v>42501.666392361098</v>
          </cell>
          <cell r="AH721" t="str">
            <v>Luis Armando Soto</v>
          </cell>
          <cell r="AI721" t="str">
            <v>luis.soto@cancilleria.gov.co</v>
          </cell>
          <cell r="AJ721">
            <v>5</v>
          </cell>
          <cell r="AK721">
            <v>42551.208333333299</v>
          </cell>
          <cell r="AL721">
            <v>-48</v>
          </cell>
        </row>
        <row r="722">
          <cell r="A722">
            <v>4315</v>
          </cell>
          <cell r="B722" t="str">
            <v>Todos por un Nuevo País</v>
          </cell>
          <cell r="C722" t="str">
            <v>Buen Gobierno</v>
          </cell>
          <cell r="D722" t="str">
            <v>Promover y asegurar los intereses nacionales a traves de la política exterior y cooperación internacional</v>
          </cell>
          <cell r="E722" t="str">
            <v>Relaciones Exteriores</v>
          </cell>
          <cell r="F722" t="str">
            <v>MINRELACIONES</v>
          </cell>
          <cell r="G722" t="str">
            <v>Asuntos multilaterales y participación en organismos internacionales y regionales</v>
          </cell>
          <cell r="H722">
            <v>4315</v>
          </cell>
          <cell r="I722" t="str">
            <v>Participación en foros regionales y multilaterales para la promoción y defensa de intereses nacionales</v>
          </cell>
          <cell r="J722" t="str">
            <v>Producto</v>
          </cell>
          <cell r="K722" t="str">
            <v>Sectorial</v>
          </cell>
          <cell r="L722" t="str">
            <v>SI</v>
          </cell>
          <cell r="M722" t="str">
            <v>NO</v>
          </cell>
          <cell r="N722" t="str">
            <v>NO</v>
          </cell>
          <cell r="O722" t="str">
            <v>SI</v>
          </cell>
          <cell r="P722" t="str">
            <v>Otro (Acciones)</v>
          </cell>
          <cell r="Q722" t="str">
            <v>Trimestral</v>
          </cell>
          <cell r="R722" t="str">
            <v>Acumulado</v>
          </cell>
          <cell r="S722">
            <v>63</v>
          </cell>
          <cell r="T722">
            <v>39</v>
          </cell>
          <cell r="U722">
            <v>40</v>
          </cell>
          <cell r="V722">
            <v>37</v>
          </cell>
          <cell r="W722">
            <v>39</v>
          </cell>
          <cell r="X722">
            <v>155</v>
          </cell>
          <cell r="Y722">
            <v>8</v>
          </cell>
          <cell r="Z722">
            <v>20</v>
          </cell>
          <cell r="AA722">
            <v>47</v>
          </cell>
          <cell r="AB722">
            <v>30.32</v>
          </cell>
          <cell r="AC722">
            <v>42460.208333333299</v>
          </cell>
          <cell r="AD722">
            <v>42468.428767824102</v>
          </cell>
          <cell r="AE722" t="str">
            <v>Se adelantaron las siguientes acciones: preparación de insumos para la realización de dos (2) intervenciones, en el marco del 157° periodo de sesiones de la Comisión Interamericana de Derechos Humanos, X Reunión de Ministros de Relaciones Exteriores de la</v>
          </cell>
          <cell r="AF722">
            <v>42490.208333333299</v>
          </cell>
          <cell r="AG722">
            <v>42501.4781679398</v>
          </cell>
          <cell r="AH722" t="str">
            <v>Francisco Javier Echeverri Lara</v>
          </cell>
          <cell r="AI722" t="str">
            <v>francisco.echeverri@cancillaria.gov.co</v>
          </cell>
          <cell r="AJ722">
            <v>5</v>
          </cell>
          <cell r="AK722">
            <v>42551.208333333299</v>
          </cell>
          <cell r="AL722">
            <v>-48</v>
          </cell>
        </row>
        <row r="723">
          <cell r="A723">
            <v>5204</v>
          </cell>
          <cell r="B723" t="str">
            <v>Todos por un Nuevo País</v>
          </cell>
          <cell r="C723" t="str">
            <v>Buen Gobierno</v>
          </cell>
          <cell r="D723" t="str">
            <v>Promover y asegurar los intereses nacionales a traves de la política exterior y cooperación internacional</v>
          </cell>
          <cell r="E723" t="str">
            <v>Relaciones Exteriores</v>
          </cell>
          <cell r="F723" t="str">
            <v>MINRELACIONES</v>
          </cell>
          <cell r="G723" t="str">
            <v>Asuntos multilaterales y participación en organismos internacionales y regionales</v>
          </cell>
          <cell r="H723">
            <v>5204</v>
          </cell>
          <cell r="I723" t="str">
            <v>Niños, niñas y adolescentes beneficiados por la iniciativa de diplomacia deportiva y cultural.</v>
          </cell>
          <cell r="J723" t="str">
            <v>Producto</v>
          </cell>
          <cell r="K723" t="str">
            <v>Sectorial</v>
          </cell>
          <cell r="L723" t="str">
            <v>NO</v>
          </cell>
          <cell r="M723" t="str">
            <v>NO</v>
          </cell>
          <cell r="N723" t="str">
            <v>NO</v>
          </cell>
          <cell r="O723" t="str">
            <v>NO</v>
          </cell>
          <cell r="P723" t="str">
            <v>Número de niños, niñas y adolescentes</v>
          </cell>
          <cell r="Q723" t="str">
            <v>Trimestral</v>
          </cell>
          <cell r="R723" t="str">
            <v>Flujo</v>
          </cell>
          <cell r="S723">
            <v>816</v>
          </cell>
          <cell r="T723">
            <v>1041</v>
          </cell>
          <cell r="U723">
            <v>1266</v>
          </cell>
          <cell r="V723">
            <v>1491</v>
          </cell>
          <cell r="W723">
            <v>1658</v>
          </cell>
          <cell r="X723">
            <v>1658</v>
          </cell>
          <cell r="Y723">
            <v>1084</v>
          </cell>
          <cell r="Z723">
            <v>85.623999999999995</v>
          </cell>
          <cell r="AA723">
            <v>1059</v>
          </cell>
          <cell r="AB723">
            <v>63.872</v>
          </cell>
          <cell r="AC723">
            <v>42460.208333333299</v>
          </cell>
          <cell r="AD723">
            <v>42500.640919675898</v>
          </cell>
          <cell r="AE723" t="str">
            <v>Durante el mes de abril se avanzó en la preparación de los intercambios deportivos y culturales, así como en la logística necesaria para el desarrollo de los intercambios y actividades que los implementan programados de mayo en adelante. En abril se reali</v>
          </cell>
          <cell r="AF723">
            <v>42490.208333333299</v>
          </cell>
          <cell r="AG723">
            <v>42501.669867395802</v>
          </cell>
          <cell r="AH723" t="str">
            <v>Luis Armando Soto</v>
          </cell>
          <cell r="AI723" t="str">
            <v>luis.soto@cancilleria.gov.co</v>
          </cell>
          <cell r="AJ723">
            <v>3</v>
          </cell>
          <cell r="AK723">
            <v>42551.208333333299</v>
          </cell>
          <cell r="AL723">
            <v>-46</v>
          </cell>
        </row>
        <row r="724">
          <cell r="A724">
            <v>4316</v>
          </cell>
          <cell r="B724" t="str">
            <v>Todos por un Nuevo País</v>
          </cell>
          <cell r="C724" t="str">
            <v>Buen Gobierno</v>
          </cell>
          <cell r="D724" t="str">
            <v>Promover y asegurar los intereses nacionales a traves de la política exterior y cooperación internacional</v>
          </cell>
          <cell r="E724" t="str">
            <v>Relaciones Exteriores</v>
          </cell>
          <cell r="F724" t="str">
            <v>MINRELACIONES</v>
          </cell>
          <cell r="G724" t="str">
            <v>Política Migratoria</v>
          </cell>
          <cell r="H724">
            <v>4316</v>
          </cell>
          <cell r="I724" t="str">
            <v>Consulados móviles instalados</v>
          </cell>
          <cell r="J724" t="str">
            <v>Producto</v>
          </cell>
          <cell r="K724" t="str">
            <v>Sectorial</v>
          </cell>
          <cell r="L724" t="str">
            <v>SI</v>
          </cell>
          <cell r="M724" t="str">
            <v>NO</v>
          </cell>
          <cell r="N724" t="str">
            <v>NO</v>
          </cell>
          <cell r="O724" t="str">
            <v>SI</v>
          </cell>
          <cell r="P724" t="str">
            <v>Otro (Consulados móviles)</v>
          </cell>
          <cell r="Q724" t="str">
            <v>Trimestral</v>
          </cell>
          <cell r="R724" t="str">
            <v>Acumulado</v>
          </cell>
          <cell r="S724">
            <v>521</v>
          </cell>
          <cell r="T724">
            <v>120</v>
          </cell>
          <cell r="U724">
            <v>120</v>
          </cell>
          <cell r="V724">
            <v>120</v>
          </cell>
          <cell r="W724">
            <v>65</v>
          </cell>
          <cell r="X724">
            <v>425</v>
          </cell>
          <cell r="Y724">
            <v>22</v>
          </cell>
          <cell r="Z724">
            <v>18.329999999999998</v>
          </cell>
          <cell r="AA724">
            <v>182</v>
          </cell>
          <cell r="AB724">
            <v>42.82</v>
          </cell>
          <cell r="AC724">
            <v>42460.208333333299</v>
          </cell>
          <cell r="AD724">
            <v>42467.696005092599</v>
          </cell>
          <cell r="AE724" t="str">
            <v xml:space="preserve">De acuerdo al Plan Anual de Consulados Móviles para el mes de Abril, se realizaron 13 consulados móviles en: Madrid (Castilla y León), Newark (Englewood), San Francisco (Denver Colorado), Barcelona (Girona, Lleida y Zaragoza), Nueva Loja (Zamora, Macas), </v>
          </cell>
          <cell r="AF724">
            <v>42490.208333333299</v>
          </cell>
          <cell r="AG724">
            <v>42500.451782638898</v>
          </cell>
          <cell r="AH724" t="str">
            <v>Javier Darío Higuera Angel</v>
          </cell>
          <cell r="AI724" t="str">
            <v>javier.higuera@cancilleria.gov.co</v>
          </cell>
          <cell r="AJ724">
            <v>5</v>
          </cell>
          <cell r="AK724">
            <v>42551.208333333299</v>
          </cell>
          <cell r="AL724">
            <v>-48</v>
          </cell>
        </row>
        <row r="725">
          <cell r="A725">
            <v>4317</v>
          </cell>
          <cell r="B725" t="str">
            <v>Todos por un Nuevo País</v>
          </cell>
          <cell r="C725" t="str">
            <v>Buen Gobierno</v>
          </cell>
          <cell r="D725" t="str">
            <v>Promover y asegurar los intereses nacionales a traves de la política exterior y cooperación internacional</v>
          </cell>
          <cell r="E725" t="str">
            <v>Relaciones Exteriores</v>
          </cell>
          <cell r="F725" t="str">
            <v>MINRELACIONES</v>
          </cell>
          <cell r="G725" t="str">
            <v>Política Migratoria</v>
          </cell>
          <cell r="H725">
            <v>4317</v>
          </cell>
          <cell r="I725" t="str">
            <v>Puntos totales de atención migratoria fortalecidos</v>
          </cell>
          <cell r="J725" t="str">
            <v>Producto</v>
          </cell>
          <cell r="K725" t="str">
            <v>Sectorial</v>
          </cell>
          <cell r="L725" t="str">
            <v>SI</v>
          </cell>
          <cell r="M725" t="str">
            <v>NO</v>
          </cell>
          <cell r="N725" t="str">
            <v>NO</v>
          </cell>
          <cell r="O725" t="str">
            <v>SI</v>
          </cell>
          <cell r="P725" t="str">
            <v>Otro (Puntos de atención)</v>
          </cell>
          <cell r="Q725" t="str">
            <v>Semestral</v>
          </cell>
          <cell r="R725" t="str">
            <v>Capacidad</v>
          </cell>
          <cell r="S725">
            <v>64</v>
          </cell>
          <cell r="T725">
            <v>65</v>
          </cell>
          <cell r="U725">
            <v>66</v>
          </cell>
          <cell r="V725">
            <v>67</v>
          </cell>
          <cell r="W725">
            <v>67</v>
          </cell>
          <cell r="X725">
            <v>67</v>
          </cell>
          <cell r="Y725">
            <v>0</v>
          </cell>
          <cell r="Z725">
            <v>0</v>
          </cell>
          <cell r="AA725">
            <v>0</v>
          </cell>
          <cell r="AB725">
            <v>0</v>
          </cell>
          <cell r="AC725">
            <v>0</v>
          </cell>
          <cell r="AD725">
            <v>0</v>
          </cell>
          <cell r="AE725" t="str">
            <v>Se avanza en la Construcción de una balsa flotante sobre el río Amazonas como punto de control migratorio fluvial, en donde después de reiniciadas las obras, se realiza una visita técnica con las partes involucradas (Consorcio Balsa del Amazonas, Gobernac</v>
          </cell>
          <cell r="AF725">
            <v>42490.208333333299</v>
          </cell>
          <cell r="AG725">
            <v>42502.439301504601</v>
          </cell>
          <cell r="AH725" t="str">
            <v>Cristhian Alexander Caballero Mora</v>
          </cell>
          <cell r="AI725" t="str">
            <v>cristhian.caballero@migracioncolombia.gov.co</v>
          </cell>
          <cell r="AJ725">
            <v>5</v>
          </cell>
          <cell r="AK725">
            <v>0</v>
          </cell>
          <cell r="AL725">
            <v>0</v>
          </cell>
        </row>
        <row r="726">
          <cell r="A726">
            <v>4319</v>
          </cell>
          <cell r="B726" t="str">
            <v>Todos por un Nuevo País</v>
          </cell>
          <cell r="C726" t="str">
            <v>Buen Gobierno</v>
          </cell>
          <cell r="D726" t="str">
            <v>Promover y asegurar los intereses nacionales a traves de la política exterior y cooperación internacional</v>
          </cell>
          <cell r="E726" t="str">
            <v>Relaciones Exteriores</v>
          </cell>
          <cell r="F726" t="str">
            <v>MINRELACIONES</v>
          </cell>
          <cell r="G726" t="str">
            <v>Política Migratoria</v>
          </cell>
          <cell r="H726">
            <v>4319</v>
          </cell>
          <cell r="I726" t="str">
            <v>Intervenciones para atender las prioridades de la política exterior y el servicio al ciudadano fortalecidas</v>
          </cell>
          <cell r="J726" t="str">
            <v>Producto</v>
          </cell>
          <cell r="K726" t="str">
            <v>Sectorial</v>
          </cell>
          <cell r="L726" t="str">
            <v>SI</v>
          </cell>
          <cell r="M726" t="str">
            <v>NO</v>
          </cell>
          <cell r="N726" t="str">
            <v>NO</v>
          </cell>
          <cell r="O726" t="str">
            <v>SI</v>
          </cell>
          <cell r="P726" t="str">
            <v>Otro (Sedes)</v>
          </cell>
          <cell r="Q726" t="str">
            <v>Trimestral</v>
          </cell>
          <cell r="R726" t="str">
            <v>Acumulado</v>
          </cell>
          <cell r="S726">
            <v>125</v>
          </cell>
          <cell r="T726">
            <v>26</v>
          </cell>
          <cell r="U726">
            <v>26</v>
          </cell>
          <cell r="V726">
            <v>26</v>
          </cell>
          <cell r="W726">
            <v>26</v>
          </cell>
          <cell r="X726">
            <v>104</v>
          </cell>
          <cell r="Y726">
            <v>11</v>
          </cell>
          <cell r="Z726">
            <v>42.31</v>
          </cell>
          <cell r="AA726">
            <v>60</v>
          </cell>
          <cell r="AB726">
            <v>57.69</v>
          </cell>
          <cell r="AC726">
            <v>42460.208333333299</v>
          </cell>
          <cell r="AD726">
            <v>42471.460241284702</v>
          </cell>
          <cell r="AE726" t="str">
            <v>Durante este periodo se ha avanzado en el mantenimiento y dotación de las misiones de Colombia en el exterior.</v>
          </cell>
          <cell r="AF726">
            <v>42490.208333333299</v>
          </cell>
          <cell r="AG726">
            <v>42501.635307789402</v>
          </cell>
          <cell r="AH726" t="str">
            <v>Luis Fernando Críales Gutierrez</v>
          </cell>
          <cell r="AI726" t="str">
            <v>luis.criales@cancilleria.gov.co</v>
          </cell>
          <cell r="AJ726">
            <v>5</v>
          </cell>
          <cell r="AK726">
            <v>42551.208333333299</v>
          </cell>
          <cell r="AL726">
            <v>-48</v>
          </cell>
        </row>
        <row r="727">
          <cell r="A727">
            <v>5216</v>
          </cell>
          <cell r="B727" t="str">
            <v>Todos por un Nuevo País</v>
          </cell>
          <cell r="C727" t="str">
            <v>Buen Gobierno</v>
          </cell>
          <cell r="D727" t="str">
            <v>Promover y asegurar los intereses nacionales a traves de la política exterior y cooperación internacional</v>
          </cell>
          <cell r="E727" t="str">
            <v>Relaciones Exteriores</v>
          </cell>
          <cell r="F727" t="str">
            <v>MINRELACIONES</v>
          </cell>
          <cell r="G727" t="str">
            <v>Política Migratoria</v>
          </cell>
          <cell r="H727">
            <v>5216</v>
          </cell>
          <cell r="I727" t="str">
            <v>Actuaciones consulares realizadas a través de Consulados Móviles</v>
          </cell>
          <cell r="J727" t="str">
            <v>Producto</v>
          </cell>
          <cell r="K727" t="str">
            <v>Sectorial</v>
          </cell>
          <cell r="L727" t="str">
            <v>NO</v>
          </cell>
          <cell r="M727" t="str">
            <v>NO</v>
          </cell>
          <cell r="N727" t="str">
            <v>NO</v>
          </cell>
          <cell r="O727" t="str">
            <v>SI</v>
          </cell>
          <cell r="P727" t="str">
            <v>Número de actuaciones consulares</v>
          </cell>
          <cell r="Q727" t="str">
            <v>Mensual</v>
          </cell>
          <cell r="R727" t="str">
            <v>Acumulado</v>
          </cell>
          <cell r="S727">
            <v>73607</v>
          </cell>
          <cell r="T727">
            <v>20000</v>
          </cell>
          <cell r="U727">
            <v>14000</v>
          </cell>
          <cell r="V727">
            <v>14000</v>
          </cell>
          <cell r="W727">
            <v>8400</v>
          </cell>
          <cell r="X727">
            <v>56400</v>
          </cell>
          <cell r="Y727">
            <v>5610</v>
          </cell>
          <cell r="Z727">
            <v>40.070999999999998</v>
          </cell>
          <cell r="AA727">
            <v>33676</v>
          </cell>
          <cell r="AB727">
            <v>59.709000000000003</v>
          </cell>
          <cell r="AC727">
            <v>42490.208333333299</v>
          </cell>
          <cell r="AD727">
            <v>42501.665787418999</v>
          </cell>
          <cell r="AE727" t="str">
            <v xml:space="preserve">De acuerdo al Plan Anual de Consulados Móviles para el mes de Abril, se realizaron 13 consulados móviles en: Madrid (Castilla y León), Newark (Englewood), San Francisco (Denver Colorado), Barcelona (Girona, Lleida y Zaragoza), Nueva Loja (Zamora, Macas), </v>
          </cell>
          <cell r="AF727">
            <v>42490.208333333299</v>
          </cell>
          <cell r="AG727">
            <v>42501.665787268503</v>
          </cell>
          <cell r="AH727" t="str">
            <v>Javier Darío Higuera Angel</v>
          </cell>
          <cell r="AI727" t="str">
            <v>javier.higuera@cancilleria.gov.co</v>
          </cell>
          <cell r="AJ727">
            <v>7</v>
          </cell>
          <cell r="AK727">
            <v>42520.208333333299</v>
          </cell>
          <cell r="AL727">
            <v>-20</v>
          </cell>
        </row>
        <row r="728">
          <cell r="A728">
            <v>4312</v>
          </cell>
          <cell r="B728" t="str">
            <v>Todos por un Nuevo País</v>
          </cell>
          <cell r="C728" t="str">
            <v>Buen Gobierno</v>
          </cell>
          <cell r="D728" t="str">
            <v>Promover y asegurar los intereses nacionales a traves de la política exterior y cooperación internacional</v>
          </cell>
          <cell r="E728" t="str">
            <v>Relaciones Exteriores</v>
          </cell>
          <cell r="F728" t="str">
            <v>MINRELACIONES</v>
          </cell>
          <cell r="G728" t="str">
            <v>Gestión de asuntos geoestratégicos</v>
          </cell>
          <cell r="H728">
            <v>4312</v>
          </cell>
          <cell r="I728" t="str">
            <v>Acciones estratégicas desarrolladas para la promoción de los intereses nacionales en el marco de las prioridades de la política exterior</v>
          </cell>
          <cell r="J728" t="str">
            <v>Producto</v>
          </cell>
          <cell r="K728" t="str">
            <v>Sectorial</v>
          </cell>
          <cell r="L728" t="str">
            <v>SI</v>
          </cell>
          <cell r="M728" t="str">
            <v>NO</v>
          </cell>
          <cell r="N728" t="str">
            <v>NO</v>
          </cell>
          <cell r="O728" t="str">
            <v>SI</v>
          </cell>
          <cell r="P728" t="str">
            <v>Porcentaje</v>
          </cell>
          <cell r="Q728" t="str">
            <v>Trimestral</v>
          </cell>
          <cell r="R728" t="str">
            <v>Stock</v>
          </cell>
          <cell r="S728">
            <v>100</v>
          </cell>
          <cell r="T728">
            <v>100</v>
          </cell>
          <cell r="U728">
            <v>100</v>
          </cell>
          <cell r="V728">
            <v>100</v>
          </cell>
          <cell r="W728">
            <v>100</v>
          </cell>
          <cell r="X728">
            <v>100</v>
          </cell>
          <cell r="Y728">
            <v>37</v>
          </cell>
          <cell r="Z728">
            <v>37</v>
          </cell>
          <cell r="AA728">
            <v>37</v>
          </cell>
          <cell r="AB728">
            <v>37</v>
          </cell>
          <cell r="AC728">
            <v>42460.208333333299</v>
          </cell>
          <cell r="AD728">
            <v>42471.444688576397</v>
          </cell>
          <cell r="AE728" t="str">
            <v>Durante este periodo se realizaron 4 acciones para consolidar y lograr la consecución de resultados de las agendas bilaterales a nivel global (socios tradicionales y no tradicionales), 20 actividades culturales, académicas y deportivas de promoción de Col</v>
          </cell>
          <cell r="AF728">
            <v>42490.208333333299</v>
          </cell>
          <cell r="AG728">
            <v>42500.720282754599</v>
          </cell>
          <cell r="AH728" t="str">
            <v>Liz Alexi Jerez Araque</v>
          </cell>
          <cell r="AI728" t="str">
            <v>liz.jerez@cancilleria.gov.co</v>
          </cell>
          <cell r="AJ728">
            <v>5</v>
          </cell>
          <cell r="AK728">
            <v>42551.208333333299</v>
          </cell>
          <cell r="AL728">
            <v>-48</v>
          </cell>
        </row>
        <row r="729">
          <cell r="A729">
            <v>4313</v>
          </cell>
          <cell r="B729" t="str">
            <v>Todos por un Nuevo País</v>
          </cell>
          <cell r="C729" t="str">
            <v>Buen Gobierno</v>
          </cell>
          <cell r="D729" t="str">
            <v>Promover y asegurar los intereses nacionales a traves de la política exterior y cooperación internacional</v>
          </cell>
          <cell r="E729" t="str">
            <v>Relaciones Exteriores</v>
          </cell>
          <cell r="F729" t="str">
            <v>MINRELACIONES</v>
          </cell>
          <cell r="G729" t="str">
            <v>Gestión de asuntos geoestratégicos</v>
          </cell>
          <cell r="H729">
            <v>4313</v>
          </cell>
          <cell r="I729" t="str">
            <v>Acciones para consolidar y lograr la consecución de resultados de las agendas bilaterales a nivel global (socios tradicionales y no tradicionales)</v>
          </cell>
          <cell r="J729" t="str">
            <v>Producto</v>
          </cell>
          <cell r="K729" t="str">
            <v>Sectorial</v>
          </cell>
          <cell r="L729" t="str">
            <v>SI</v>
          </cell>
          <cell r="M729" t="str">
            <v>NO</v>
          </cell>
          <cell r="N729" t="str">
            <v>NO</v>
          </cell>
          <cell r="O729" t="str">
            <v>SI</v>
          </cell>
          <cell r="P729" t="str">
            <v>Otro (Acciones)</v>
          </cell>
          <cell r="Q729" t="str">
            <v>Trimestral</v>
          </cell>
          <cell r="R729" t="str">
            <v>Capacidad</v>
          </cell>
          <cell r="S729">
            <v>152</v>
          </cell>
          <cell r="T729">
            <v>207</v>
          </cell>
          <cell r="U729">
            <v>261</v>
          </cell>
          <cell r="V729">
            <v>303</v>
          </cell>
          <cell r="W729">
            <v>328</v>
          </cell>
          <cell r="X729">
            <v>328</v>
          </cell>
          <cell r="Y729">
            <v>232</v>
          </cell>
          <cell r="Z729">
            <v>73.39</v>
          </cell>
          <cell r="AA729">
            <v>232</v>
          </cell>
          <cell r="AB729">
            <v>45.46</v>
          </cell>
          <cell r="AC729">
            <v>42460.208333333299</v>
          </cell>
          <cell r="AD729">
            <v>42468.629348530099</v>
          </cell>
          <cell r="AE729" t="str">
            <v>Durante el mes de abril de 2016, se hizo seguimiento al proceso de saneamiento del Convenio Andrés Bello, se anunció el upgrade de la misión diplomática de Finlandia en Bogotá, se avanzó en la negociación del acuerdo de exención de visado con Georgia y se</v>
          </cell>
          <cell r="AF729">
            <v>42490.208333333299</v>
          </cell>
          <cell r="AG729">
            <v>42501.480142210603</v>
          </cell>
          <cell r="AH729" t="str">
            <v>Juan Guillermo Castro Benetti</v>
          </cell>
          <cell r="AI729" t="str">
            <v>juan.castro@cancilleria.gov.co</v>
          </cell>
          <cell r="AJ729">
            <v>5</v>
          </cell>
          <cell r="AK729">
            <v>42551.208333333299</v>
          </cell>
          <cell r="AL729">
            <v>-48</v>
          </cell>
        </row>
        <row r="730">
          <cell r="A730">
            <v>4318</v>
          </cell>
          <cell r="B730" t="str">
            <v>Todos por un Nuevo País</v>
          </cell>
          <cell r="C730" t="str">
            <v>Buen Gobierno</v>
          </cell>
          <cell r="D730" t="str">
            <v>Promover y asegurar los intereses nacionales a traves de la política exterior y cooperación internacional</v>
          </cell>
          <cell r="E730" t="str">
            <v>Relaciones Exteriores</v>
          </cell>
          <cell r="F730" t="str">
            <v>MINRELACIONES</v>
          </cell>
          <cell r="G730" t="str">
            <v>Soberanía Territorial y Desarrollo Fronterizo</v>
          </cell>
          <cell r="H730">
            <v>4318</v>
          </cell>
          <cell r="I730" t="str">
            <v>Municipios y corregimientos departamentales fronterizos intervenidos con proyectos de impacto social y económico en zonas rurales</v>
          </cell>
          <cell r="J730" t="str">
            <v>Producto</v>
          </cell>
          <cell r="K730" t="str">
            <v>Sectorial</v>
          </cell>
          <cell r="L730" t="str">
            <v>SI</v>
          </cell>
          <cell r="M730" t="str">
            <v>NO</v>
          </cell>
          <cell r="N730" t="str">
            <v>NO</v>
          </cell>
          <cell r="O730" t="str">
            <v>SI</v>
          </cell>
          <cell r="P730" t="str">
            <v>Otro (Municipios)</v>
          </cell>
          <cell r="Q730" t="str">
            <v>Trimestral</v>
          </cell>
          <cell r="R730" t="str">
            <v>Acumulado</v>
          </cell>
          <cell r="S730">
            <v>0</v>
          </cell>
          <cell r="T730">
            <v>5</v>
          </cell>
          <cell r="U730">
            <v>5</v>
          </cell>
          <cell r="V730">
            <v>5</v>
          </cell>
          <cell r="W730">
            <v>5</v>
          </cell>
          <cell r="X730">
            <v>20</v>
          </cell>
          <cell r="Y730">
            <v>3</v>
          </cell>
          <cell r="Z730">
            <v>60</v>
          </cell>
          <cell r="AA730">
            <v>8</v>
          </cell>
          <cell r="AB730">
            <v>40</v>
          </cell>
          <cell r="AC730">
            <v>42460.208333333299</v>
          </cell>
          <cell r="AD730">
            <v>42468.631222766198</v>
          </cell>
          <cell r="AE730" t="str">
            <v>En el mes de abril avanzó en la suscripción de contratos mediante los cuales se ejecutarán proyectos de impacto social y económico en diferentes municipios de frontera. Una vez inicie la ejecución de estos proyectos, se determinarán las intervenciones int</v>
          </cell>
          <cell r="AF730">
            <v>42490.208333333299</v>
          </cell>
          <cell r="AG730">
            <v>42501.433133298597</v>
          </cell>
          <cell r="AH730" t="str">
            <v>Jorge Humberto Guzmán González</v>
          </cell>
          <cell r="AI730" t="str">
            <v>jorge.guzman@cancilleria.gov.co</v>
          </cell>
          <cell r="AJ730">
            <v>5</v>
          </cell>
          <cell r="AK730">
            <v>42551.208333333299</v>
          </cell>
          <cell r="AL730">
            <v>-48</v>
          </cell>
        </row>
        <row r="731">
          <cell r="A731">
            <v>5217</v>
          </cell>
          <cell r="B731" t="str">
            <v>Todos por un Nuevo País</v>
          </cell>
          <cell r="C731" t="str">
            <v>Buen Gobierno</v>
          </cell>
          <cell r="D731" t="str">
            <v>Promover y asegurar los intereses nacionales a traves de la política exterior y cooperación internacional</v>
          </cell>
          <cell r="E731" t="str">
            <v>Relaciones Exteriores</v>
          </cell>
          <cell r="F731" t="str">
            <v>MINRELACIONES</v>
          </cell>
          <cell r="G731" t="str">
            <v>Soberanía Territorial y Desarrollo Fronterizo</v>
          </cell>
          <cell r="H731">
            <v>5217</v>
          </cell>
          <cell r="I731" t="str">
            <v>Proyectos de impacto social y económico en zonas de frontera (en implementación)</v>
          </cell>
          <cell r="J731" t="str">
            <v>Producto</v>
          </cell>
          <cell r="K731" t="str">
            <v>Sectorial</v>
          </cell>
          <cell r="L731" t="str">
            <v>NO</v>
          </cell>
          <cell r="M731" t="str">
            <v>NO</v>
          </cell>
          <cell r="N731" t="str">
            <v>NO</v>
          </cell>
          <cell r="O731" t="str">
            <v>SI</v>
          </cell>
          <cell r="P731" t="str">
            <v>Proyectos</v>
          </cell>
          <cell r="Q731" t="str">
            <v>Semestral</v>
          </cell>
          <cell r="R731" t="str">
            <v>Capacidad</v>
          </cell>
          <cell r="S731">
            <v>335</v>
          </cell>
          <cell r="T731">
            <v>528</v>
          </cell>
          <cell r="U731">
            <v>528</v>
          </cell>
          <cell r="V731">
            <v>578</v>
          </cell>
          <cell r="W731">
            <v>635</v>
          </cell>
          <cell r="X731">
            <v>635</v>
          </cell>
          <cell r="Y731">
            <v>0</v>
          </cell>
          <cell r="Z731">
            <v>0</v>
          </cell>
          <cell r="AA731">
            <v>0</v>
          </cell>
          <cell r="AB731">
            <v>0</v>
          </cell>
          <cell r="AC731">
            <v>0</v>
          </cell>
          <cell r="AD731">
            <v>0</v>
          </cell>
          <cell r="AE731" t="str">
            <v>En el mes de abril el PFP mantuvo el número de proyectos en implementación reportados con anterioridad.</v>
          </cell>
          <cell r="AF731">
            <v>42490.208333333299</v>
          </cell>
          <cell r="AG731">
            <v>42501.432801273098</v>
          </cell>
          <cell r="AH731" t="str">
            <v>Jorge Humberto Guzmán González</v>
          </cell>
          <cell r="AI731" t="str">
            <v>jorge.guzman@cancilleria.gov.co</v>
          </cell>
          <cell r="AJ731">
            <v>5</v>
          </cell>
          <cell r="AK731">
            <v>0</v>
          </cell>
          <cell r="AL731">
            <v>0</v>
          </cell>
        </row>
        <row r="732">
          <cell r="A732">
            <v>5256</v>
          </cell>
          <cell r="B732" t="str">
            <v>Todos por un Nuevo País</v>
          </cell>
          <cell r="C732" t="str">
            <v>Buen Gobierno</v>
          </cell>
          <cell r="D732" t="str">
            <v>Promover y asegurar los intereses nacionales a traves de la política exterior y cooperación internacional</v>
          </cell>
          <cell r="E732" t="str">
            <v>Relaciones Exteriores</v>
          </cell>
          <cell r="F732" t="str">
            <v>MINRELACIONES</v>
          </cell>
          <cell r="G732" t="str">
            <v>Grupos Étnicos - Relaciones Exteriores</v>
          </cell>
          <cell r="H732">
            <v>5256</v>
          </cell>
          <cell r="I732" t="str">
            <v>Porcentaje de sesiones de comisiones regionales en las que participaron representantes de la comunidad Rrom</v>
          </cell>
          <cell r="J732" t="str">
            <v>Producto</v>
          </cell>
          <cell r="K732" t="str">
            <v>Sectorial</v>
          </cell>
          <cell r="L732" t="str">
            <v>NO</v>
          </cell>
          <cell r="M732" t="str">
            <v>NO</v>
          </cell>
          <cell r="N732" t="str">
            <v>NO</v>
          </cell>
          <cell r="O732" t="str">
            <v>SI</v>
          </cell>
          <cell r="P732" t="str">
            <v>Porcentaje</v>
          </cell>
          <cell r="Q732" t="str">
            <v>Semestral</v>
          </cell>
          <cell r="R732" t="str">
            <v>Capacidad</v>
          </cell>
          <cell r="S732">
            <v>0</v>
          </cell>
          <cell r="T732">
            <v>100</v>
          </cell>
          <cell r="U732">
            <v>100</v>
          </cell>
          <cell r="V732">
            <v>100</v>
          </cell>
          <cell r="W732">
            <v>100</v>
          </cell>
          <cell r="X732">
            <v>100</v>
          </cell>
          <cell r="Y732">
            <v>0</v>
          </cell>
          <cell r="Z732">
            <v>0</v>
          </cell>
          <cell r="AA732">
            <v>0</v>
          </cell>
          <cell r="AB732">
            <v>0</v>
          </cell>
          <cell r="AC732">
            <v>0</v>
          </cell>
          <cell r="AD732">
            <v>0</v>
          </cell>
          <cell r="AE732" t="str">
            <v xml:space="preserve">El mes de abril hace parte del plazo en el que las entidades de Gobierno Nacional deberán estudiar internamente qué tipo de recursos están pendientes de asignar a programas o proyectos en el marco del Conpes 3805. Lo anterior se lleva a cabo de acuerdo a </v>
          </cell>
          <cell r="AF732">
            <v>42490.208333333299</v>
          </cell>
          <cell r="AG732">
            <v>42501.432368252303</v>
          </cell>
          <cell r="AH732" t="str">
            <v>Jorge Humberto Guzmán González</v>
          </cell>
          <cell r="AI732" t="str">
            <v>jorge.guzman@cancilleria.gov.co</v>
          </cell>
          <cell r="AJ732">
            <v>5</v>
          </cell>
          <cell r="AK732">
            <v>0</v>
          </cell>
          <cell r="AL732">
            <v>0</v>
          </cell>
        </row>
        <row r="733">
          <cell r="A733">
            <v>5257</v>
          </cell>
          <cell r="B733" t="str">
            <v>Todos por un Nuevo País</v>
          </cell>
          <cell r="C733" t="str">
            <v>Buen Gobierno</v>
          </cell>
          <cell r="D733" t="str">
            <v>Promover y asegurar los intereses nacionales a traves de la política exterior y cooperación internacional</v>
          </cell>
          <cell r="E733" t="str">
            <v>Relaciones Exteriores</v>
          </cell>
          <cell r="F733" t="str">
            <v>MINRELACIONES</v>
          </cell>
          <cell r="G733" t="str">
            <v>Grupos Étnicos - Relaciones Exteriores</v>
          </cell>
          <cell r="H733">
            <v>5257</v>
          </cell>
          <cell r="I733" t="str">
            <v>Proyecto de fortalecimiento de desarrollo social y económico dirigido al pueblo Rrom con presencia en zona de frontera.</v>
          </cell>
          <cell r="J733" t="str">
            <v>Producto</v>
          </cell>
          <cell r="K733" t="str">
            <v>Sectorial</v>
          </cell>
          <cell r="L733" t="str">
            <v>NO</v>
          </cell>
          <cell r="M733" t="str">
            <v>NO</v>
          </cell>
          <cell r="N733" t="str">
            <v>NO</v>
          </cell>
          <cell r="O733" t="str">
            <v>SI</v>
          </cell>
          <cell r="P733" t="str">
            <v>Proyectos</v>
          </cell>
          <cell r="Q733" t="str">
            <v>Anual</v>
          </cell>
          <cell r="R733" t="str">
            <v>Acumulado</v>
          </cell>
          <cell r="S733">
            <v>0</v>
          </cell>
          <cell r="T733">
            <v>0</v>
          </cell>
          <cell r="U733">
            <v>0</v>
          </cell>
          <cell r="V733">
            <v>1</v>
          </cell>
          <cell r="W733">
            <v>0</v>
          </cell>
          <cell r="X733">
            <v>1</v>
          </cell>
          <cell r="Y733">
            <v>0</v>
          </cell>
          <cell r="Z733">
            <v>0</v>
          </cell>
          <cell r="AA733">
            <v>0</v>
          </cell>
          <cell r="AB733">
            <v>0</v>
          </cell>
          <cell r="AC733">
            <v>0</v>
          </cell>
          <cell r="AD733">
            <v>0</v>
          </cell>
          <cell r="AE733" t="str">
            <v>Este indicador se cumplirá en la vigencia 2017.</v>
          </cell>
          <cell r="AF733">
            <v>42490.208333333299</v>
          </cell>
          <cell r="AG733">
            <v>42501.431984525501</v>
          </cell>
          <cell r="AH733" t="str">
            <v>Jorge Humberto Guzmán González</v>
          </cell>
          <cell r="AI733" t="str">
            <v>jorge.guzman@cancilleria.gov.co</v>
          </cell>
          <cell r="AJ733">
            <v>5</v>
          </cell>
          <cell r="AK733">
            <v>0</v>
          </cell>
          <cell r="AL733">
            <v>0</v>
          </cell>
        </row>
        <row r="734">
          <cell r="A734">
            <v>5343</v>
          </cell>
          <cell r="B734" t="str">
            <v>Todos por un Nuevo País</v>
          </cell>
          <cell r="C734" t="str">
            <v>Buen Gobierno</v>
          </cell>
          <cell r="D734" t="str">
            <v>Promover y asegurar los intereses nacionales a traves de la política exterior y cooperación internacional</v>
          </cell>
          <cell r="E734" t="str">
            <v>Relaciones Exteriores</v>
          </cell>
          <cell r="F734" t="str">
            <v>MINRELACIONES</v>
          </cell>
          <cell r="G734" t="str">
            <v>Grupos Étnicos - Relaciones Exteriores</v>
          </cell>
          <cell r="H734">
            <v>5343</v>
          </cell>
          <cell r="I734" t="str">
            <v>Proyectos de desarrollo social y económico con pertinencia cultural implementados de manera concertada con las comunidades, organizaciones y pueblos indígenas en zonas de frontera.</v>
          </cell>
          <cell r="J734" t="str">
            <v>Producto</v>
          </cell>
          <cell r="K734" t="str">
            <v>Sectorial</v>
          </cell>
          <cell r="L734" t="str">
            <v>NO</v>
          </cell>
          <cell r="M734" t="str">
            <v>NO</v>
          </cell>
          <cell r="N734" t="str">
            <v>SI</v>
          </cell>
          <cell r="O734" t="str">
            <v>SI</v>
          </cell>
          <cell r="P734" t="str">
            <v>Proyectos</v>
          </cell>
          <cell r="Q734" t="str">
            <v>Semestral</v>
          </cell>
          <cell r="R734" t="str">
            <v>Acumulado</v>
          </cell>
          <cell r="S734">
            <v>12</v>
          </cell>
          <cell r="T734">
            <v>3</v>
          </cell>
          <cell r="U734">
            <v>3</v>
          </cell>
          <cell r="V734">
            <v>3</v>
          </cell>
          <cell r="W734">
            <v>3</v>
          </cell>
          <cell r="X734">
            <v>12</v>
          </cell>
          <cell r="Y734">
            <v>0</v>
          </cell>
          <cell r="Z734">
            <v>0</v>
          </cell>
          <cell r="AA734">
            <v>0</v>
          </cell>
          <cell r="AB734">
            <v>0</v>
          </cell>
          <cell r="AC734">
            <v>0</v>
          </cell>
          <cell r="AD734">
            <v>0</v>
          </cell>
          <cell r="AE734" t="str">
            <v xml:space="preserve">En el mes de enero el PFP avanzó en la formalización de los acuerdos y cierre financiero de proyectos a implementar durante la vigencia 2016. </v>
          </cell>
          <cell r="AF734">
            <v>42400.208333333299</v>
          </cell>
          <cell r="AG734">
            <v>42501.430500775503</v>
          </cell>
          <cell r="AH734" t="str">
            <v>Jorge Humberto Guzmán González</v>
          </cell>
          <cell r="AI734" t="str">
            <v>jorge.guzman@cancilleria.gov.co</v>
          </cell>
          <cell r="AJ734">
            <v>5</v>
          </cell>
          <cell r="AK734">
            <v>0</v>
          </cell>
          <cell r="AL734">
            <v>0</v>
          </cell>
        </row>
        <row r="735">
          <cell r="A735">
            <v>4893</v>
          </cell>
          <cell r="B735" t="str">
            <v>Todos por un Nuevo País</v>
          </cell>
          <cell r="C735" t="str">
            <v>Crecimiento verde</v>
          </cell>
          <cell r="D735" t="str">
            <v>Proteger y asegurar el uso sostenible del capital natural y mejorar la calidad y la gobernanza ambiental</v>
          </cell>
          <cell r="E735" t="str">
            <v>Ambiente</v>
          </cell>
          <cell r="F735" t="str">
            <v>ANLA</v>
          </cell>
          <cell r="G735" t="str">
            <v>Formulacion y seguimiento a la Política Ambiental</v>
          </cell>
          <cell r="H735">
            <v>4893</v>
          </cell>
          <cell r="I735" t="str">
            <v>Porcentaje de las solicitudes de licencias ambientales y modificaciones a instrumentos competencia de la ANLA resueltas dentro de los tiempos establecidos en la normatividad vigente</v>
          </cell>
          <cell r="J735" t="str">
            <v>Producto</v>
          </cell>
          <cell r="K735" t="str">
            <v>Sectorial</v>
          </cell>
          <cell r="L735" t="str">
            <v>SI</v>
          </cell>
          <cell r="M735" t="str">
            <v>NO</v>
          </cell>
          <cell r="N735" t="str">
            <v>NO</v>
          </cell>
          <cell r="O735" t="str">
            <v>SI</v>
          </cell>
          <cell r="P735" t="str">
            <v>Porcentaje</v>
          </cell>
          <cell r="Q735" t="str">
            <v>Mensual</v>
          </cell>
          <cell r="R735" t="str">
            <v>Flujo</v>
          </cell>
          <cell r="S735">
            <v>0</v>
          </cell>
          <cell r="T735">
            <v>80</v>
          </cell>
          <cell r="U735">
            <v>85</v>
          </cell>
          <cell r="V735">
            <v>90</v>
          </cell>
          <cell r="W735">
            <v>95</v>
          </cell>
          <cell r="X735">
            <v>95</v>
          </cell>
          <cell r="Y735">
            <v>65</v>
          </cell>
          <cell r="Z735">
            <v>76.471000000000004</v>
          </cell>
          <cell r="AA735">
            <v>89</v>
          </cell>
          <cell r="AB735">
            <v>93.683999999999997</v>
          </cell>
          <cell r="AC735">
            <v>42490.208333333299</v>
          </cell>
          <cell r="AD735">
            <v>42506.833527581002</v>
          </cell>
          <cell r="AE735" t="str">
            <v>A 30 de abril la Autoridad Nacional de Licencias Ambientales contaba con 34 solicitudes para resolver así: (20) licencias ambientales Nuevas y (14) modificaciones a Licencias, de las cuales se han resuelto 22 solicitudes en términos de la siguiente manera</v>
          </cell>
          <cell r="AF735">
            <v>42490.208333333299</v>
          </cell>
          <cell r="AG735">
            <v>42506.833527430601</v>
          </cell>
          <cell r="AH735" t="str">
            <v>Fernando Iregui Mejía</v>
          </cell>
          <cell r="AI735" t="str">
            <v>firegui@anla.gov.co</v>
          </cell>
          <cell r="AJ735">
            <v>7</v>
          </cell>
          <cell r="AK735">
            <v>42520.208333333299</v>
          </cell>
          <cell r="AL735">
            <v>-20</v>
          </cell>
        </row>
        <row r="736">
          <cell r="A736">
            <v>4894</v>
          </cell>
          <cell r="B736" t="str">
            <v>Todos por un Nuevo País</v>
          </cell>
          <cell r="C736" t="str">
            <v>Crecimiento verde</v>
          </cell>
          <cell r="D736" t="str">
            <v>Proteger y asegurar el uso sostenible del capital natural y mejorar la calidad y la gobernanza ambiental</v>
          </cell>
          <cell r="E736" t="str">
            <v>Ambiente</v>
          </cell>
          <cell r="F736" t="str">
            <v>ANLA</v>
          </cell>
          <cell r="G736" t="str">
            <v>Formulacion y seguimiento a la Política Ambiental</v>
          </cell>
          <cell r="H736">
            <v>4894</v>
          </cell>
          <cell r="I736" t="str">
            <v>Porcentaje de visitas de seguimiento a proyectos con licencia ambiental en los sectores priorizados</v>
          </cell>
          <cell r="J736" t="str">
            <v>Producto</v>
          </cell>
          <cell r="K736" t="str">
            <v>Sectorial</v>
          </cell>
          <cell r="L736" t="str">
            <v>SI</v>
          </cell>
          <cell r="M736" t="str">
            <v>NO</v>
          </cell>
          <cell r="N736" t="str">
            <v>NO</v>
          </cell>
          <cell r="O736" t="str">
            <v>SI</v>
          </cell>
          <cell r="P736" t="str">
            <v>Porcentaje</v>
          </cell>
          <cell r="Q736" t="str">
            <v>Mensual</v>
          </cell>
          <cell r="R736" t="str">
            <v>Flujo</v>
          </cell>
          <cell r="S736">
            <v>35</v>
          </cell>
          <cell r="T736">
            <v>80</v>
          </cell>
          <cell r="U736">
            <v>85</v>
          </cell>
          <cell r="V736">
            <v>90</v>
          </cell>
          <cell r="W736">
            <v>95</v>
          </cell>
          <cell r="X736">
            <v>95</v>
          </cell>
          <cell r="Y736">
            <v>22</v>
          </cell>
          <cell r="Z736">
            <v>25.882000000000001</v>
          </cell>
          <cell r="AA736">
            <v>100</v>
          </cell>
          <cell r="AB736">
            <v>100</v>
          </cell>
          <cell r="AC736">
            <v>42490.208333333299</v>
          </cell>
          <cell r="AD736">
            <v>42506.834638576402</v>
          </cell>
          <cell r="AE736" t="str">
            <v>Para el 2016 el sector priorizado es Minería con una meta de 50 seguimientos realizados, en el mes de Abril se realizaron 0 (cero) seguimientos, para un total de 11 seguimientos realizados a la fecha, los cuales incluyen visita y acto administrativo. Es d</v>
          </cell>
          <cell r="AF736">
            <v>42490.208333333299</v>
          </cell>
          <cell r="AG736">
            <v>42506.834638460597</v>
          </cell>
          <cell r="AH736" t="str">
            <v>Fernando Iregui Mejía</v>
          </cell>
          <cell r="AI736" t="str">
            <v>firegui@anla.gov.co</v>
          </cell>
          <cell r="AJ736">
            <v>7</v>
          </cell>
          <cell r="AK736">
            <v>42520.208333333299</v>
          </cell>
          <cell r="AL736">
            <v>-20</v>
          </cell>
        </row>
        <row r="737">
          <cell r="A737">
            <v>4874</v>
          </cell>
          <cell r="B737" t="str">
            <v>Todos por un Nuevo País</v>
          </cell>
          <cell r="C737" t="str">
            <v>Crecimiento verde</v>
          </cell>
          <cell r="D737" t="str">
            <v>Proteger y asegurar el uso sostenible del capital natural y mejorar la calidad y la gobernanza ambiental</v>
          </cell>
          <cell r="E737" t="str">
            <v>Ambiente</v>
          </cell>
          <cell r="F737" t="str">
            <v>IDEAM</v>
          </cell>
          <cell r="G737" t="str">
            <v>Gestión integral de la biodiversidad</v>
          </cell>
          <cell r="H737">
            <v>4874</v>
          </cell>
          <cell r="I737" t="str">
            <v>Hectáreas deforestadas anualmente</v>
          </cell>
          <cell r="J737" t="str">
            <v>Resultado</v>
          </cell>
          <cell r="K737" t="str">
            <v>Sectorial</v>
          </cell>
          <cell r="L737" t="str">
            <v>SI</v>
          </cell>
          <cell r="M737" t="str">
            <v>SI</v>
          </cell>
          <cell r="N737" t="str">
            <v>NO</v>
          </cell>
          <cell r="O737" t="str">
            <v>SI</v>
          </cell>
          <cell r="P737" t="str">
            <v>Hectáreas</v>
          </cell>
          <cell r="Q737" t="str">
            <v>Anual</v>
          </cell>
          <cell r="R737" t="str">
            <v>Reducción anual</v>
          </cell>
          <cell r="S737">
            <v>140356</v>
          </cell>
          <cell r="T737">
            <v>120000</v>
          </cell>
          <cell r="U737">
            <v>120000</v>
          </cell>
          <cell r="V737">
            <v>120000</v>
          </cell>
          <cell r="W737">
            <v>90000</v>
          </cell>
          <cell r="X737">
            <v>90000</v>
          </cell>
          <cell r="Y737">
            <v>0</v>
          </cell>
          <cell r="Z737">
            <v>0</v>
          </cell>
          <cell r="AA737">
            <v>0</v>
          </cell>
          <cell r="AB737">
            <v>0</v>
          </cell>
          <cell r="AC737">
            <v>0</v>
          </cell>
          <cell r="AD737">
            <v>0</v>
          </cell>
          <cell r="AE737" t="str">
            <v>Se continuó con la descarga de imágenes MOD09A1 y MOD09Q1 ya que el número de estas es alrededor de 1000, para garantizar la cobertura y la no existencia de nubes. Preparación de los compuestos de la mediana del primer y segundo semestre de 2015 usando la</v>
          </cell>
          <cell r="AF737">
            <v>42429.208333333299</v>
          </cell>
          <cell r="AG737">
            <v>42439.7513954514</v>
          </cell>
          <cell r="AH737" t="str">
            <v>Omar Franco</v>
          </cell>
          <cell r="AI737" t="str">
            <v>ofranco@ideam.gov.co</v>
          </cell>
          <cell r="AJ737">
            <v>30</v>
          </cell>
          <cell r="AK737">
            <v>0</v>
          </cell>
          <cell r="AL737">
            <v>0</v>
          </cell>
        </row>
        <row r="738">
          <cell r="A738">
            <v>4898</v>
          </cell>
          <cell r="B738" t="str">
            <v>Todos por un Nuevo País</v>
          </cell>
          <cell r="C738" t="str">
            <v>Crecimiento verde</v>
          </cell>
          <cell r="D738" t="str">
            <v>Proteger y asegurar el uso sostenible del capital natural y mejorar la calidad y la gobernanza ambiental</v>
          </cell>
          <cell r="E738" t="str">
            <v>Ambiente</v>
          </cell>
          <cell r="F738" t="str">
            <v>IDEAM</v>
          </cell>
          <cell r="G738" t="str">
            <v>Prevención, mitigación y adaptación de los efectos del cambio climático</v>
          </cell>
          <cell r="H738">
            <v>4898</v>
          </cell>
          <cell r="I738" t="str">
            <v>Estaciones de monitoreo del IDEAM</v>
          </cell>
          <cell r="J738" t="str">
            <v>Producto</v>
          </cell>
          <cell r="K738" t="str">
            <v>Sectorial</v>
          </cell>
          <cell r="L738" t="str">
            <v>SI</v>
          </cell>
          <cell r="M738" t="str">
            <v>SI</v>
          </cell>
          <cell r="N738" t="str">
            <v>NO</v>
          </cell>
          <cell r="O738" t="str">
            <v>SI</v>
          </cell>
          <cell r="P738" t="str">
            <v>Estaciones</v>
          </cell>
          <cell r="Q738" t="str">
            <v>Semestral</v>
          </cell>
          <cell r="R738" t="str">
            <v>Flujo</v>
          </cell>
          <cell r="S738">
            <v>170</v>
          </cell>
          <cell r="T738">
            <v>170</v>
          </cell>
          <cell r="U738">
            <v>170</v>
          </cell>
          <cell r="V738">
            <v>270</v>
          </cell>
          <cell r="W738">
            <v>700</v>
          </cell>
          <cell r="X738">
            <v>700</v>
          </cell>
          <cell r="Y738">
            <v>0</v>
          </cell>
          <cell r="Z738">
            <v>0</v>
          </cell>
          <cell r="AA738">
            <v>0</v>
          </cell>
          <cell r="AB738">
            <v>0</v>
          </cell>
          <cell r="AC738">
            <v>0</v>
          </cell>
          <cell r="AD738">
            <v>0</v>
          </cell>
          <cell r="AE738" t="str">
            <v xml:space="preserve">El IDEAM se encuentra adelantando los siguientes proyectos: FONDO DE ADAPTACIÓN – FA, se van a incorporar 457 estaciones en dos años. De las cuales 210 son nuevas y 247 repotenciadas. El proyecto se encuentra en ejecución en la etapa de la visita técnica </v>
          </cell>
          <cell r="AF738">
            <v>42490.208333333299</v>
          </cell>
          <cell r="AG738">
            <v>42506.765913738403</v>
          </cell>
          <cell r="AH738" t="str">
            <v>Gabriel de Jesús Saldarriaga</v>
          </cell>
          <cell r="AI738" t="str">
            <v>gsaldarriaga@ideam.gov.co</v>
          </cell>
          <cell r="AJ738">
            <v>15</v>
          </cell>
          <cell r="AK738">
            <v>0</v>
          </cell>
          <cell r="AL738">
            <v>0</v>
          </cell>
        </row>
        <row r="739">
          <cell r="A739">
            <v>4899</v>
          </cell>
          <cell r="B739" t="str">
            <v>Todos por un Nuevo País</v>
          </cell>
          <cell r="C739" t="str">
            <v>Crecimiento verde</v>
          </cell>
          <cell r="D739" t="str">
            <v>Proteger y asegurar el uso sostenible del capital natural y mejorar la calidad y la gobernanza ambiental</v>
          </cell>
          <cell r="E739" t="str">
            <v>Ambiente</v>
          </cell>
          <cell r="F739" t="str">
            <v>IDEAM</v>
          </cell>
          <cell r="G739" t="str">
            <v>Prevención, mitigación y adaptación de los efectos del cambio climático</v>
          </cell>
          <cell r="H739">
            <v>4899</v>
          </cell>
          <cell r="I739" t="str">
            <v>Mapas de amenaza por inundación a escala 1:5.000 (IDEAM)</v>
          </cell>
          <cell r="J739" t="str">
            <v>Producto</v>
          </cell>
          <cell r="K739" t="str">
            <v>Sectorial</v>
          </cell>
          <cell r="L739" t="str">
            <v>SI</v>
          </cell>
          <cell r="M739" t="str">
            <v>SI</v>
          </cell>
          <cell r="N739" t="str">
            <v>NO</v>
          </cell>
          <cell r="O739" t="str">
            <v>SI</v>
          </cell>
          <cell r="P739" t="str">
            <v>Mapas</v>
          </cell>
          <cell r="Q739" t="str">
            <v>Semestral</v>
          </cell>
          <cell r="R739" t="str">
            <v>Capacidad</v>
          </cell>
          <cell r="S739">
            <v>34</v>
          </cell>
          <cell r="T739">
            <v>34</v>
          </cell>
          <cell r="U739">
            <v>37</v>
          </cell>
          <cell r="V739">
            <v>40</v>
          </cell>
          <cell r="W739">
            <v>40</v>
          </cell>
          <cell r="X739">
            <v>40</v>
          </cell>
          <cell r="Y739">
            <v>0</v>
          </cell>
          <cell r="Z739">
            <v>0</v>
          </cell>
          <cell r="AA739">
            <v>0</v>
          </cell>
          <cell r="AB739">
            <v>0</v>
          </cell>
          <cell r="AC739">
            <v>0</v>
          </cell>
          <cell r="AD739">
            <v>0</v>
          </cell>
          <cell r="AE739" t="str">
            <v>TÉRMINOS DE REFERENCIA Y ESTUDIOS PREVIOS PARA LA CONTRATACIÓN DEL PERSONAL QUE DESARROLLARÁ LAS ACTIVIDADES INHERENTES A LA ELABORACIÓN DE LOS MAPAS DE INUNDACIÓN.</v>
          </cell>
          <cell r="AF739">
            <v>42400.208333333299</v>
          </cell>
          <cell r="AG739">
            <v>42471.636949918997</v>
          </cell>
          <cell r="AH739" t="str">
            <v>Nelson Omar Vargas</v>
          </cell>
          <cell r="AI739" t="str">
            <v>nvargas@ideam.gov.co</v>
          </cell>
          <cell r="AJ739">
            <v>15</v>
          </cell>
          <cell r="AK739">
            <v>0</v>
          </cell>
          <cell r="AL739">
            <v>0</v>
          </cell>
        </row>
        <row r="740">
          <cell r="A740">
            <v>4900</v>
          </cell>
          <cell r="B740" t="str">
            <v>Todos por un Nuevo País</v>
          </cell>
          <cell r="C740" t="str">
            <v>Crecimiento verde</v>
          </cell>
          <cell r="D740" t="str">
            <v>Proteger y asegurar el uso sostenible del capital natural y mejorar la calidad y la gobernanza ambiental</v>
          </cell>
          <cell r="E740" t="str">
            <v>Ambiente</v>
          </cell>
          <cell r="F740" t="str">
            <v>IDEAM</v>
          </cell>
          <cell r="G740" t="str">
            <v>Prevención, mitigación y adaptación de los efectos del cambio climático</v>
          </cell>
          <cell r="H740">
            <v>4900</v>
          </cell>
          <cell r="I740" t="str">
            <v>Mapas por crecientes súbitas a escala 1:5.000 (IDEAM)</v>
          </cell>
          <cell r="J740" t="str">
            <v>Producto</v>
          </cell>
          <cell r="K740" t="str">
            <v>Sectorial</v>
          </cell>
          <cell r="L740" t="str">
            <v>SI</v>
          </cell>
          <cell r="M740" t="str">
            <v>SI</v>
          </cell>
          <cell r="N740" t="str">
            <v>NO</v>
          </cell>
          <cell r="O740" t="str">
            <v>SI</v>
          </cell>
          <cell r="P740" t="str">
            <v>Mapas</v>
          </cell>
          <cell r="Q740" t="str">
            <v>Semestral</v>
          </cell>
          <cell r="R740" t="str">
            <v>Capacidad</v>
          </cell>
          <cell r="S740">
            <v>20</v>
          </cell>
          <cell r="T740">
            <v>20</v>
          </cell>
          <cell r="U740">
            <v>22</v>
          </cell>
          <cell r="V740">
            <v>26</v>
          </cell>
          <cell r="W740">
            <v>30</v>
          </cell>
          <cell r="X740">
            <v>30</v>
          </cell>
          <cell r="Y740">
            <v>0</v>
          </cell>
          <cell r="Z740">
            <v>0</v>
          </cell>
          <cell r="AA740">
            <v>0</v>
          </cell>
          <cell r="AB740">
            <v>0</v>
          </cell>
          <cell r="AC740">
            <v>0</v>
          </cell>
          <cell r="AD740">
            <v>0</v>
          </cell>
          <cell r="AE740" t="str">
            <v>TÉRMINOS DE REFERENCIA Y ESTUDIOS PREVIOS PARA LA CONTRATACIÓN DEL PERSONAL QUE DESARROLLARÁ LAS ACTIVIDADES INHERENTES A LA ELABORACIÓN DE LOS MAPAS DE CORRIENTES SÚBITAS.</v>
          </cell>
          <cell r="AF740">
            <v>42400.208333333299</v>
          </cell>
          <cell r="AG740">
            <v>42471.638139780101</v>
          </cell>
          <cell r="AH740" t="str">
            <v>Nelson Omar Vargas</v>
          </cell>
          <cell r="AI740" t="str">
            <v>nvargas@ideam.gov.co</v>
          </cell>
          <cell r="AJ740">
            <v>15</v>
          </cell>
          <cell r="AK740">
            <v>0</v>
          </cell>
          <cell r="AL740">
            <v>0</v>
          </cell>
        </row>
        <row r="741">
          <cell r="A741">
            <v>5226</v>
          </cell>
          <cell r="B741" t="str">
            <v>Todos por un Nuevo País</v>
          </cell>
          <cell r="C741" t="str">
            <v>Crecimiento verde</v>
          </cell>
          <cell r="D741" t="str">
            <v>Proteger y asegurar el uso sostenible del capital natural y mejorar la calidad y la gobernanza ambiental</v>
          </cell>
          <cell r="E741" t="str">
            <v>Ambiente</v>
          </cell>
          <cell r="F741" t="str">
            <v>MinAmbiente</v>
          </cell>
          <cell r="G741" t="str">
            <v>Grupos Étnicos - Ambiente</v>
          </cell>
          <cell r="H741">
            <v>5226</v>
          </cell>
          <cell r="I741" t="str">
            <v>Programas de Gestión Ambiental Local implementados en las Kumpañy del pueblo Rrom por parte de la Autoridades Ambientales Regionales y Municipales</v>
          </cell>
          <cell r="J741" t="str">
            <v>Producto</v>
          </cell>
          <cell r="K741" t="str">
            <v>Transversal</v>
          </cell>
          <cell r="L741" t="str">
            <v>SI</v>
          </cell>
          <cell r="M741" t="str">
            <v>NO</v>
          </cell>
          <cell r="N741" t="str">
            <v>NO</v>
          </cell>
          <cell r="O741" t="str">
            <v>SI</v>
          </cell>
          <cell r="P741" t="str">
            <v>Programa</v>
          </cell>
          <cell r="Q741" t="str">
            <v>Semestral</v>
          </cell>
          <cell r="R741" t="str">
            <v>Acumulado</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30</v>
          </cell>
          <cell r="AK741">
            <v>0</v>
          </cell>
          <cell r="AL741">
            <v>0</v>
          </cell>
        </row>
        <row r="742">
          <cell r="A742">
            <v>4884</v>
          </cell>
          <cell r="B742" t="str">
            <v>Todos por un Nuevo País</v>
          </cell>
          <cell r="C742" t="str">
            <v>Crecimiento verde</v>
          </cell>
          <cell r="D742" t="str">
            <v>Proteger y asegurar el uso sostenible del capital natural y mejorar la calidad y la gobernanza ambiental</v>
          </cell>
          <cell r="E742" t="str">
            <v>Ambiente</v>
          </cell>
          <cell r="F742" t="str">
            <v>MinAmbiente</v>
          </cell>
          <cell r="G742" t="str">
            <v xml:space="preserve">Promoción y apoyo de la gestión ambiental </v>
          </cell>
          <cell r="H742">
            <v>4884</v>
          </cell>
          <cell r="I742" t="str">
            <v>Sectores económicos que implementan programas que generan beneficios ambientales</v>
          </cell>
          <cell r="J742" t="str">
            <v>Resultado</v>
          </cell>
          <cell r="K742" t="str">
            <v>Sectorial</v>
          </cell>
          <cell r="L742" t="str">
            <v>SI</v>
          </cell>
          <cell r="M742" t="str">
            <v>NO</v>
          </cell>
          <cell r="N742" t="str">
            <v>NO</v>
          </cell>
          <cell r="O742" t="str">
            <v>SI</v>
          </cell>
          <cell r="P742" t="str">
            <v xml:space="preserve">Sectores Económicos </v>
          </cell>
          <cell r="Q742" t="str">
            <v>Anual</v>
          </cell>
          <cell r="R742" t="str">
            <v>Capacidad</v>
          </cell>
          <cell r="S742">
            <v>0</v>
          </cell>
          <cell r="T742">
            <v>0</v>
          </cell>
          <cell r="U742">
            <v>2</v>
          </cell>
          <cell r="V742">
            <v>4</v>
          </cell>
          <cell r="W742">
            <v>6</v>
          </cell>
          <cell r="X742">
            <v>6</v>
          </cell>
          <cell r="Y742">
            <v>0</v>
          </cell>
          <cell r="Z742">
            <v>0</v>
          </cell>
          <cell r="AA742">
            <v>0</v>
          </cell>
          <cell r="AB742">
            <v>0</v>
          </cell>
          <cell r="AC742">
            <v>0</v>
          </cell>
          <cell r="AD742">
            <v>0</v>
          </cell>
          <cell r="AE742" t="str">
            <v xml:space="preserve">Se realizaron ajustes finales a los Programas de gestión ambiental Sectorial formulados por la universidad Nacional. El proceso de contratación para el programa que se formulará en el año 2016, se inicia en Marzo Se continua avanzando en el ajuste de los </v>
          </cell>
          <cell r="AF742">
            <v>42400.208333333299</v>
          </cell>
          <cell r="AG742">
            <v>42496.791045833299</v>
          </cell>
          <cell r="AH742" t="str">
            <v>Francisco José Gómez Montes</v>
          </cell>
          <cell r="AI742" t="str">
            <v>fjgomez@minambiente.gov.co</v>
          </cell>
          <cell r="AJ742">
            <v>30</v>
          </cell>
          <cell r="AK742">
            <v>0</v>
          </cell>
          <cell r="AL742">
            <v>0</v>
          </cell>
        </row>
        <row r="743">
          <cell r="A743">
            <v>4885</v>
          </cell>
          <cell r="B743" t="str">
            <v>Todos por un Nuevo País</v>
          </cell>
          <cell r="C743" t="str">
            <v>Crecimiento verde</v>
          </cell>
          <cell r="D743" t="str">
            <v>Proteger y asegurar el uso sostenible del capital natural y mejorar la calidad y la gobernanza ambiental</v>
          </cell>
          <cell r="E743" t="str">
            <v>Ambiente</v>
          </cell>
          <cell r="F743" t="str">
            <v>MinAmbiente</v>
          </cell>
          <cell r="G743" t="str">
            <v xml:space="preserve">Promoción y apoyo de la gestión ambiental </v>
          </cell>
          <cell r="H743">
            <v>4885</v>
          </cell>
          <cell r="I743" t="str">
            <v>Programas implementados para reducir el consumo y promover la responsabilidad posconsumo</v>
          </cell>
          <cell r="J743" t="str">
            <v>Producto</v>
          </cell>
          <cell r="K743" t="str">
            <v>Sectorial</v>
          </cell>
          <cell r="L743" t="str">
            <v>SI</v>
          </cell>
          <cell r="M743" t="str">
            <v>NO</v>
          </cell>
          <cell r="N743" t="str">
            <v>NO</v>
          </cell>
          <cell r="O743" t="str">
            <v>SI</v>
          </cell>
          <cell r="P743" t="str">
            <v>Programas</v>
          </cell>
          <cell r="Q743" t="str">
            <v>Semestral</v>
          </cell>
          <cell r="R743" t="str">
            <v>Capacidad</v>
          </cell>
          <cell r="S743">
            <v>7</v>
          </cell>
          <cell r="T743">
            <v>7</v>
          </cell>
          <cell r="U743">
            <v>9</v>
          </cell>
          <cell r="V743">
            <v>10</v>
          </cell>
          <cell r="W743">
            <v>10</v>
          </cell>
          <cell r="X743">
            <v>10</v>
          </cell>
          <cell r="Y743">
            <v>0</v>
          </cell>
          <cell r="Z743">
            <v>0</v>
          </cell>
          <cell r="AA743">
            <v>0</v>
          </cell>
          <cell r="AB743">
            <v>0</v>
          </cell>
          <cell r="AC743">
            <v>0</v>
          </cell>
          <cell r="AD743">
            <v>0</v>
          </cell>
          <cell r="AE743" t="str">
            <v>Se formularon los estudios previos para la contratación de servicios profesionales q para apoyar la construcción de la norma que incorpora el principio de responsabilidad extendida del productor para los residuos de envases y empaques, entre otros. Se con</v>
          </cell>
          <cell r="AF743">
            <v>42429.208333333299</v>
          </cell>
          <cell r="AG743">
            <v>42496.788852118101</v>
          </cell>
          <cell r="AH743" t="str">
            <v>Francisco José Gómez Montes</v>
          </cell>
          <cell r="AI743" t="str">
            <v>fjgomez@minambiente.gov.co</v>
          </cell>
          <cell r="AJ743">
            <v>30</v>
          </cell>
          <cell r="AK743">
            <v>0</v>
          </cell>
          <cell r="AL743">
            <v>0</v>
          </cell>
        </row>
        <row r="744">
          <cell r="A744">
            <v>4886</v>
          </cell>
          <cell r="B744" t="str">
            <v>Todos por un Nuevo País</v>
          </cell>
          <cell r="C744" t="str">
            <v>Crecimiento verde</v>
          </cell>
          <cell r="D744" t="str">
            <v>Proteger y asegurar el uso sostenible del capital natural y mejorar la calidad y la gobernanza ambiental</v>
          </cell>
          <cell r="E744" t="str">
            <v>Ambiente</v>
          </cell>
          <cell r="F744" t="str">
            <v>MinAmbiente</v>
          </cell>
          <cell r="G744" t="str">
            <v xml:space="preserve">Promoción y apoyo de la gestión ambiental </v>
          </cell>
          <cell r="H744">
            <v>4886</v>
          </cell>
          <cell r="I744" t="str">
            <v>Programas regionales de negocios verdes implementados para el aumento de la competitividad del país</v>
          </cell>
          <cell r="J744" t="str">
            <v>Producto</v>
          </cell>
          <cell r="K744" t="str">
            <v>Sectorial</v>
          </cell>
          <cell r="L744" t="str">
            <v>SI</v>
          </cell>
          <cell r="M744" t="str">
            <v>SI</v>
          </cell>
          <cell r="N744" t="str">
            <v>NO</v>
          </cell>
          <cell r="O744" t="str">
            <v>SI</v>
          </cell>
          <cell r="P744" t="str">
            <v>Programas</v>
          </cell>
          <cell r="Q744" t="str">
            <v>Trimestral</v>
          </cell>
          <cell r="R744" t="str">
            <v>Capacidad</v>
          </cell>
          <cell r="S744">
            <v>0</v>
          </cell>
          <cell r="T744">
            <v>1</v>
          </cell>
          <cell r="U744">
            <v>2</v>
          </cell>
          <cell r="V744">
            <v>4</v>
          </cell>
          <cell r="W744">
            <v>5</v>
          </cell>
          <cell r="X744">
            <v>5</v>
          </cell>
          <cell r="Y744">
            <v>0</v>
          </cell>
          <cell r="Z744">
            <v>0</v>
          </cell>
          <cell r="AA744">
            <v>0</v>
          </cell>
          <cell r="AB744">
            <v>0</v>
          </cell>
          <cell r="AC744">
            <v>0</v>
          </cell>
          <cell r="AD744">
            <v>0</v>
          </cell>
          <cell r="AE744" t="str">
            <v xml:space="preserve">Se firmó el 1 de marzo de 2016 el Convenio de Asociación N°288 de 2016 entre el MADS y el Fondo Biocomercio, dentro del cual se definió el Plan Operativo de trabajo con su respectivo cronograma de actividades desagregadas y el plan de inversiones para la </v>
          </cell>
          <cell r="AF744">
            <v>42460.208333333299</v>
          </cell>
          <cell r="AG744">
            <v>42496.790024768503</v>
          </cell>
          <cell r="AH744" t="str">
            <v>Mauricio Mira Ponton</v>
          </cell>
          <cell r="AI744" t="str">
            <v>mmira@minambiente.gov.co</v>
          </cell>
          <cell r="AJ744">
            <v>30</v>
          </cell>
          <cell r="AK744">
            <v>0</v>
          </cell>
          <cell r="AL744">
            <v>0</v>
          </cell>
        </row>
        <row r="745">
          <cell r="A745">
            <v>4887</v>
          </cell>
          <cell r="B745" t="str">
            <v>Todos por un Nuevo País</v>
          </cell>
          <cell r="C745" t="str">
            <v>Crecimiento verde</v>
          </cell>
          <cell r="D745" t="str">
            <v>Proteger y asegurar el uso sostenible del capital natural y mejorar la calidad y la gobernanza ambiental</v>
          </cell>
          <cell r="E745" t="str">
            <v>Ambiente</v>
          </cell>
          <cell r="F745" t="str">
            <v>MinAmbiente</v>
          </cell>
          <cell r="G745" t="str">
            <v xml:space="preserve">Promoción y apoyo de la gestión ambiental </v>
          </cell>
          <cell r="H745">
            <v>4887</v>
          </cell>
          <cell r="I745" t="str">
            <v>Programas de gestión ambiental sectorial formulados</v>
          </cell>
          <cell r="J745" t="str">
            <v>Producto</v>
          </cell>
          <cell r="K745" t="str">
            <v>Sectorial</v>
          </cell>
          <cell r="L745" t="str">
            <v>SI</v>
          </cell>
          <cell r="M745" t="str">
            <v>NO</v>
          </cell>
          <cell r="N745" t="str">
            <v>NO</v>
          </cell>
          <cell r="O745" t="str">
            <v>SI</v>
          </cell>
          <cell r="P745" t="str">
            <v>Programas</v>
          </cell>
          <cell r="Q745" t="str">
            <v>Semestral</v>
          </cell>
          <cell r="R745" t="str">
            <v>Capacidad</v>
          </cell>
          <cell r="S745">
            <v>0</v>
          </cell>
          <cell r="T745">
            <v>0</v>
          </cell>
          <cell r="U745">
            <v>1</v>
          </cell>
          <cell r="V745">
            <v>3</v>
          </cell>
          <cell r="W745">
            <v>5</v>
          </cell>
          <cell r="X745">
            <v>5</v>
          </cell>
          <cell r="Y745">
            <v>0</v>
          </cell>
          <cell r="Z745">
            <v>0</v>
          </cell>
          <cell r="AA745">
            <v>0</v>
          </cell>
          <cell r="AB745">
            <v>0</v>
          </cell>
          <cell r="AC745">
            <v>0</v>
          </cell>
          <cell r="AD745">
            <v>0</v>
          </cell>
          <cell r="AE745" t="str">
            <v xml:space="preserve">Se inició la formulación de los estudios previos para la evaluación de la política Nacional de Producción y Consumo, escenario en el cual se formulara un Programa de Gestión Ambiental Sectorial. </v>
          </cell>
          <cell r="AF745">
            <v>42429.208333333299</v>
          </cell>
          <cell r="AG745">
            <v>42496.788455324102</v>
          </cell>
          <cell r="AH745" t="str">
            <v>Francisco José Gómez Montes</v>
          </cell>
          <cell r="AI745" t="str">
            <v>fjgomez@minambiente.gov.co</v>
          </cell>
          <cell r="AJ745">
            <v>30</v>
          </cell>
          <cell r="AK745">
            <v>0</v>
          </cell>
          <cell r="AL745">
            <v>0</v>
          </cell>
        </row>
        <row r="746">
          <cell r="A746">
            <v>4888</v>
          </cell>
          <cell r="B746" t="str">
            <v>Todos por un Nuevo País</v>
          </cell>
          <cell r="C746" t="str">
            <v>Crecimiento verde</v>
          </cell>
          <cell r="D746" t="str">
            <v>Proteger y asegurar el uso sostenible del capital natural y mejorar la calidad y la gobernanza ambiental</v>
          </cell>
          <cell r="E746" t="str">
            <v>Ambiente</v>
          </cell>
          <cell r="F746" t="str">
            <v>MinAmbiente</v>
          </cell>
          <cell r="G746" t="str">
            <v xml:space="preserve">Promoción y apoyo de la gestión ambiental </v>
          </cell>
          <cell r="H746">
            <v>4888</v>
          </cell>
          <cell r="I746" t="str">
            <v>Acuerdos para el desarrollo de proyectos de biotecnología y bioprospección establecidos</v>
          </cell>
          <cell r="J746" t="str">
            <v>Producto</v>
          </cell>
          <cell r="K746" t="str">
            <v>Sectorial</v>
          </cell>
          <cell r="L746" t="str">
            <v>SI</v>
          </cell>
          <cell r="M746" t="str">
            <v>NO</v>
          </cell>
          <cell r="N746" t="str">
            <v>NO</v>
          </cell>
          <cell r="O746" t="str">
            <v>SI</v>
          </cell>
          <cell r="P746" t="str">
            <v>Acuerdos</v>
          </cell>
          <cell r="Q746" t="str">
            <v>Semestral</v>
          </cell>
          <cell r="R746" t="str">
            <v>Capacidad</v>
          </cell>
          <cell r="S746">
            <v>0</v>
          </cell>
          <cell r="T746">
            <v>0</v>
          </cell>
          <cell r="U746">
            <v>2</v>
          </cell>
          <cell r="V746">
            <v>3</v>
          </cell>
          <cell r="W746">
            <v>4</v>
          </cell>
          <cell r="X746">
            <v>4</v>
          </cell>
          <cell r="Y746">
            <v>0</v>
          </cell>
          <cell r="Z746">
            <v>0</v>
          </cell>
          <cell r="AA746">
            <v>0</v>
          </cell>
          <cell r="AB746">
            <v>0</v>
          </cell>
          <cell r="AC746">
            <v>0</v>
          </cell>
          <cell r="AD746">
            <v>0</v>
          </cell>
          <cell r="AE746" t="str">
            <v>En el mes de marzo se realizaron 3 reuniones de formulación de la convocatoria de Bioprospección con la cual se pretende constituir el segundo acuerdo de Bioprospección y Biotecnología; Primera Reunión. Contextualizar a la oficina de jurídica sobre la fun</v>
          </cell>
          <cell r="AF746">
            <v>42460.208333333299</v>
          </cell>
          <cell r="AG746">
            <v>42496.697772881897</v>
          </cell>
          <cell r="AH746" t="str">
            <v>María Claudia García Dávila</v>
          </cell>
          <cell r="AI746" t="str">
            <v>Mcgarcia@minambiente.gov.co</v>
          </cell>
          <cell r="AJ746">
            <v>30</v>
          </cell>
          <cell r="AK746">
            <v>0</v>
          </cell>
          <cell r="AL746">
            <v>0</v>
          </cell>
        </row>
        <row r="747">
          <cell r="A747">
            <v>4876</v>
          </cell>
          <cell r="B747" t="str">
            <v>Todos por un Nuevo País</v>
          </cell>
          <cell r="C747" t="str">
            <v>Crecimiento verde</v>
          </cell>
          <cell r="D747" t="str">
            <v>Proteger y asegurar el uso sostenible del capital natural y mejorar la calidad y la gobernanza ambiental</v>
          </cell>
          <cell r="E747" t="str">
            <v>Ambiente</v>
          </cell>
          <cell r="F747" t="str">
            <v>MinAmbiente</v>
          </cell>
          <cell r="G747" t="str">
            <v>Gestión integral de la biodiversidad</v>
          </cell>
          <cell r="H747">
            <v>4876</v>
          </cell>
          <cell r="I747" t="str">
            <v>Hectáreas en proceso de restauración</v>
          </cell>
          <cell r="J747" t="str">
            <v>Producto</v>
          </cell>
          <cell r="K747" t="str">
            <v>Sectorial</v>
          </cell>
          <cell r="L747" t="str">
            <v>SI</v>
          </cell>
          <cell r="M747" t="str">
            <v>SI</v>
          </cell>
          <cell r="N747" t="str">
            <v>NO</v>
          </cell>
          <cell r="O747" t="str">
            <v>SI</v>
          </cell>
          <cell r="P747" t="str">
            <v>Pendiente</v>
          </cell>
          <cell r="Q747" t="str">
            <v>Semestral</v>
          </cell>
          <cell r="R747" t="str">
            <v>Capacidad</v>
          </cell>
          <cell r="S747">
            <v>400021</v>
          </cell>
          <cell r="T747">
            <v>420021</v>
          </cell>
          <cell r="U747">
            <v>460021</v>
          </cell>
          <cell r="V747">
            <v>530021</v>
          </cell>
          <cell r="W747">
            <v>610000</v>
          </cell>
          <cell r="X747">
            <v>610000</v>
          </cell>
          <cell r="Y747">
            <v>0</v>
          </cell>
          <cell r="Z747">
            <v>0</v>
          </cell>
          <cell r="AA747">
            <v>0</v>
          </cell>
          <cell r="AB747">
            <v>0</v>
          </cell>
          <cell r="AC747">
            <v>0</v>
          </cell>
          <cell r="AD747">
            <v>0</v>
          </cell>
          <cell r="AE747" t="str">
            <v>No hay nuevos reportes de la meta por parte de las autoridades ambientales. 11 Corporaciones Autónomas Regionales han reportado información sobre las hectáreas que proyectan restaurar en sus planes de acción para la vigencia del PND 2014-2018, la superfic</v>
          </cell>
          <cell r="AF747">
            <v>42490.208333333299</v>
          </cell>
          <cell r="AG747">
            <v>42496.776531134303</v>
          </cell>
          <cell r="AH747" t="str">
            <v>María Claudia García Dávila</v>
          </cell>
          <cell r="AI747" t="str">
            <v>Mcgarcia@minambiente.gov.co</v>
          </cell>
          <cell r="AJ747">
            <v>30</v>
          </cell>
          <cell r="AK747">
            <v>0</v>
          </cell>
          <cell r="AL747">
            <v>0</v>
          </cell>
        </row>
        <row r="748">
          <cell r="A748">
            <v>4889</v>
          </cell>
          <cell r="B748" t="str">
            <v>Todos por un Nuevo País</v>
          </cell>
          <cell r="C748" t="str">
            <v>Crecimiento verde</v>
          </cell>
          <cell r="D748" t="str">
            <v>Proteger y asegurar el uso sostenible del capital natural y mejorar la calidad y la gobernanza ambiental</v>
          </cell>
          <cell r="E748" t="str">
            <v>Ambiente</v>
          </cell>
          <cell r="F748" t="str">
            <v>MinAmbiente</v>
          </cell>
          <cell r="G748" t="str">
            <v>Prevención, mitigación y adaptación de los efectos del cambio climático</v>
          </cell>
          <cell r="H748">
            <v>4889</v>
          </cell>
          <cell r="I748" t="str">
            <v>Entidades territoriales que incorporan en los instrumentos de planificación criterios de cambio climático</v>
          </cell>
          <cell r="J748" t="str">
            <v>Resultado</v>
          </cell>
          <cell r="K748" t="str">
            <v>Sectorial</v>
          </cell>
          <cell r="L748" t="str">
            <v>SI</v>
          </cell>
          <cell r="M748" t="str">
            <v>SI</v>
          </cell>
          <cell r="N748" t="str">
            <v>NO</v>
          </cell>
          <cell r="O748" t="str">
            <v>SI</v>
          </cell>
          <cell r="P748" t="str">
            <v>Entidades territoriales</v>
          </cell>
          <cell r="Q748" t="str">
            <v>Semestral</v>
          </cell>
          <cell r="R748" t="str">
            <v>Flujo</v>
          </cell>
          <cell r="S748">
            <v>2</v>
          </cell>
          <cell r="T748">
            <v>2</v>
          </cell>
          <cell r="U748">
            <v>23</v>
          </cell>
          <cell r="V748">
            <v>27</v>
          </cell>
          <cell r="W748">
            <v>27</v>
          </cell>
          <cell r="X748">
            <v>27</v>
          </cell>
          <cell r="Y748">
            <v>0</v>
          </cell>
          <cell r="Z748">
            <v>0</v>
          </cell>
          <cell r="AA748">
            <v>0</v>
          </cell>
          <cell r="AB748">
            <v>0</v>
          </cell>
          <cell r="AC748">
            <v>0</v>
          </cell>
          <cell r="AD748">
            <v>0</v>
          </cell>
          <cell r="AE748" t="str">
            <v>Se continúa con la asesoría a los municipios y departamentos que así lo solicitan. En este mes se asesoró al municipio de Montelibano - Córdoba, personalmente en las instalaciones del MADS. También se está desarrollando revisión de aproximadamente 24 plan</v>
          </cell>
          <cell r="AF748">
            <v>42490.208333333299</v>
          </cell>
          <cell r="AG748">
            <v>42496.717980289402</v>
          </cell>
          <cell r="AH748" t="str">
            <v>Rodrigo Suárez Castaño</v>
          </cell>
          <cell r="AI748" t="str">
            <v>rsuarez@minambiente.gov.co</v>
          </cell>
          <cell r="AJ748">
            <v>30</v>
          </cell>
          <cell r="AK748">
            <v>0</v>
          </cell>
          <cell r="AL748">
            <v>0</v>
          </cell>
        </row>
        <row r="749">
          <cell r="A749">
            <v>4890</v>
          </cell>
          <cell r="B749" t="str">
            <v>Todos por un Nuevo País</v>
          </cell>
          <cell r="C749" t="str">
            <v>Crecimiento verde</v>
          </cell>
          <cell r="D749" t="str">
            <v>Proteger y asegurar el uso sostenible del capital natural y mejorar la calidad y la gobernanza ambiental</v>
          </cell>
          <cell r="E749" t="str">
            <v>Ambiente</v>
          </cell>
          <cell r="F749" t="str">
            <v>MinAmbiente</v>
          </cell>
          <cell r="G749" t="str">
            <v>Prevención, mitigación y adaptación de los efectos del cambio climático</v>
          </cell>
          <cell r="H749">
            <v>4890</v>
          </cell>
          <cell r="I749" t="str">
            <v>Planes formulados de cambio climático</v>
          </cell>
          <cell r="J749" t="str">
            <v>Producto</v>
          </cell>
          <cell r="K749" t="str">
            <v>Sectorial</v>
          </cell>
          <cell r="L749" t="str">
            <v>SI</v>
          </cell>
          <cell r="M749" t="str">
            <v>SI</v>
          </cell>
          <cell r="N749" t="str">
            <v>NO</v>
          </cell>
          <cell r="O749" t="str">
            <v>SI</v>
          </cell>
          <cell r="P749" t="str">
            <v>Planes</v>
          </cell>
          <cell r="Q749" t="str">
            <v>Semestral</v>
          </cell>
          <cell r="R749" t="str">
            <v>Capacidad</v>
          </cell>
          <cell r="S749">
            <v>11</v>
          </cell>
          <cell r="T749">
            <v>12</v>
          </cell>
          <cell r="U749">
            <v>12</v>
          </cell>
          <cell r="V749">
            <v>18</v>
          </cell>
          <cell r="W749">
            <v>18</v>
          </cell>
          <cell r="X749">
            <v>18</v>
          </cell>
          <cell r="Y749">
            <v>0</v>
          </cell>
          <cell r="Z749">
            <v>0</v>
          </cell>
          <cell r="AA749">
            <v>0</v>
          </cell>
          <cell r="AB749">
            <v>0</v>
          </cell>
          <cell r="AC749">
            <v>0</v>
          </cell>
          <cell r="AD749">
            <v>0</v>
          </cell>
          <cell r="AE749" t="str">
            <v>Durante el mes de Abril se recibió el producto 5 correspondiente a la segunda etapa de recolección de información. En este entregable se recopila información sobre el análisis de vulnerabilidad y de inventario de gases efecto invernadero, así como la reco</v>
          </cell>
          <cell r="AF749">
            <v>42490.208333333299</v>
          </cell>
          <cell r="AG749">
            <v>42496.786928935202</v>
          </cell>
          <cell r="AH749" t="str">
            <v>Rodrigo Suárez Castaño</v>
          </cell>
          <cell r="AI749" t="str">
            <v>rsuarez@minambiente.gov.co</v>
          </cell>
          <cell r="AJ749">
            <v>0</v>
          </cell>
          <cell r="AK749">
            <v>0</v>
          </cell>
          <cell r="AL749">
            <v>0</v>
          </cell>
        </row>
        <row r="750">
          <cell r="A750">
            <v>4891</v>
          </cell>
          <cell r="B750" t="str">
            <v>Todos por un Nuevo País</v>
          </cell>
          <cell r="C750" t="str">
            <v>Crecimiento verde</v>
          </cell>
          <cell r="D750" t="str">
            <v>Proteger y asegurar el uso sostenible del capital natural y mejorar la calidad y la gobernanza ambiental</v>
          </cell>
          <cell r="E750" t="str">
            <v>Ambiente</v>
          </cell>
          <cell r="F750" t="str">
            <v>MinAmbiente</v>
          </cell>
          <cell r="G750" t="str">
            <v>Prevención, mitigación y adaptación de los efectos del cambio climático</v>
          </cell>
          <cell r="H750">
            <v>4891</v>
          </cell>
          <cell r="I750" t="str">
            <v>Herramientas de comunicación, divulgación y educación para la toma de decisiones y la promoción de cultura compatible con el clima, disponibles</v>
          </cell>
          <cell r="J750" t="str">
            <v>Producto</v>
          </cell>
          <cell r="K750" t="str">
            <v>Sectorial</v>
          </cell>
          <cell r="L750" t="str">
            <v>SI</v>
          </cell>
          <cell r="M750" t="str">
            <v>NO</v>
          </cell>
          <cell r="N750" t="str">
            <v>NO</v>
          </cell>
          <cell r="O750" t="str">
            <v>SI</v>
          </cell>
          <cell r="P750" t="str">
            <v>Herramientas</v>
          </cell>
          <cell r="Q750" t="str">
            <v>Trimestral</v>
          </cell>
          <cell r="R750" t="str">
            <v>Flujo</v>
          </cell>
          <cell r="S750">
            <v>4</v>
          </cell>
          <cell r="T750">
            <v>8</v>
          </cell>
          <cell r="U750">
            <v>9</v>
          </cell>
          <cell r="V750">
            <v>9</v>
          </cell>
          <cell r="W750">
            <v>9</v>
          </cell>
          <cell r="X750">
            <v>9</v>
          </cell>
          <cell r="Y750">
            <v>0</v>
          </cell>
          <cell r="Z750">
            <v>0</v>
          </cell>
          <cell r="AA750">
            <v>0</v>
          </cell>
          <cell r="AB750">
            <v>0</v>
          </cell>
          <cell r="AC750">
            <v>0</v>
          </cell>
          <cell r="AD750">
            <v>0</v>
          </cell>
          <cell r="AE750" t="str">
            <v>A la fecha la entidad se encuentra en el proceso de contratación para dar cumplimiento con este indicador</v>
          </cell>
          <cell r="AF750">
            <v>42429.208333333299</v>
          </cell>
          <cell r="AG750">
            <v>42496.776964618097</v>
          </cell>
          <cell r="AH750" t="str">
            <v>Rodrigo Suárez Castaño</v>
          </cell>
          <cell r="AI750" t="str">
            <v>rsuarez@minambiente.gov.co</v>
          </cell>
          <cell r="AJ750">
            <v>0</v>
          </cell>
          <cell r="AK750">
            <v>0</v>
          </cell>
          <cell r="AL750">
            <v>0</v>
          </cell>
        </row>
        <row r="751">
          <cell r="A751">
            <v>4878</v>
          </cell>
          <cell r="B751" t="str">
            <v>Todos por un Nuevo País</v>
          </cell>
          <cell r="C751" t="str">
            <v>Crecimiento verde</v>
          </cell>
          <cell r="D751" t="str">
            <v>Proteger y asegurar el uso sostenible del capital natural y mejorar la calidad y la gobernanza ambiental</v>
          </cell>
          <cell r="E751" t="str">
            <v>Ambiente</v>
          </cell>
          <cell r="F751" t="str">
            <v>MinAmbiente</v>
          </cell>
          <cell r="G751" t="str">
            <v>Gestión integral de la biodiversidad</v>
          </cell>
          <cell r="H751">
            <v>4878</v>
          </cell>
          <cell r="I751" t="str">
            <v>Programas que reducen la desforestación, las emisiones de gases de Efecto Invernadero y la degradación ambiental en implementación</v>
          </cell>
          <cell r="J751" t="str">
            <v>Producto</v>
          </cell>
          <cell r="K751" t="str">
            <v>Sectorial</v>
          </cell>
          <cell r="L751" t="str">
            <v>SI</v>
          </cell>
          <cell r="M751" t="str">
            <v>NO</v>
          </cell>
          <cell r="N751" t="str">
            <v>NO</v>
          </cell>
          <cell r="O751" t="str">
            <v>SI</v>
          </cell>
          <cell r="P751" t="str">
            <v>Programas</v>
          </cell>
          <cell r="Q751" t="str">
            <v>Anual</v>
          </cell>
          <cell r="R751" t="str">
            <v>Capacidad</v>
          </cell>
          <cell r="S751">
            <v>0</v>
          </cell>
          <cell r="T751">
            <v>2</v>
          </cell>
          <cell r="U751">
            <v>5</v>
          </cell>
          <cell r="V751">
            <v>8</v>
          </cell>
          <cell r="W751">
            <v>9</v>
          </cell>
          <cell r="X751">
            <v>9</v>
          </cell>
          <cell r="Y751">
            <v>0</v>
          </cell>
          <cell r="Z751">
            <v>0</v>
          </cell>
          <cell r="AA751">
            <v>0</v>
          </cell>
          <cell r="AB751">
            <v>0</v>
          </cell>
          <cell r="AC751">
            <v>0</v>
          </cell>
          <cell r="AD751">
            <v>0</v>
          </cell>
          <cell r="AE751">
            <v>0</v>
          </cell>
          <cell r="AF751">
            <v>0</v>
          </cell>
          <cell r="AG751">
            <v>0</v>
          </cell>
          <cell r="AH751" t="str">
            <v>Raul Jimenez Garcia</v>
          </cell>
          <cell r="AI751" t="str">
            <v>RJimenez@minambiente.gov.co</v>
          </cell>
          <cell r="AJ751">
            <v>30</v>
          </cell>
          <cell r="AK751">
            <v>0</v>
          </cell>
          <cell r="AL751">
            <v>0</v>
          </cell>
        </row>
        <row r="752">
          <cell r="A752">
            <v>4879</v>
          </cell>
          <cell r="B752" t="str">
            <v>Todos por un Nuevo País</v>
          </cell>
          <cell r="C752" t="str">
            <v>Crecimiento verde</v>
          </cell>
          <cell r="D752" t="str">
            <v>Proteger y asegurar el uso sostenible del capital natural y mejorar la calidad y la gobernanza ambiental</v>
          </cell>
          <cell r="E752" t="str">
            <v>Ambiente</v>
          </cell>
          <cell r="F752" t="str">
            <v>MinAmbiente</v>
          </cell>
          <cell r="G752" t="str">
            <v>Gestión integral de la biodiversidad</v>
          </cell>
          <cell r="H752">
            <v>4879</v>
          </cell>
          <cell r="I752" t="str">
            <v>Sectores que implementan acciones en el marco de la Estrategia Nacional REDD+</v>
          </cell>
          <cell r="J752" t="str">
            <v>Producto</v>
          </cell>
          <cell r="K752" t="str">
            <v>Sectorial</v>
          </cell>
          <cell r="L752" t="str">
            <v>SI</v>
          </cell>
          <cell r="M752" t="str">
            <v>NO</v>
          </cell>
          <cell r="N752" t="str">
            <v>NO</v>
          </cell>
          <cell r="O752" t="str">
            <v>SI</v>
          </cell>
          <cell r="P752" t="str">
            <v xml:space="preserve">  Sectores</v>
          </cell>
          <cell r="Q752" t="str">
            <v>Semestral</v>
          </cell>
          <cell r="R752" t="str">
            <v>Capacidad</v>
          </cell>
          <cell r="S752">
            <v>0</v>
          </cell>
          <cell r="T752">
            <v>0</v>
          </cell>
          <cell r="U752">
            <v>1</v>
          </cell>
          <cell r="V752">
            <v>2</v>
          </cell>
          <cell r="W752">
            <v>3</v>
          </cell>
          <cell r="X752">
            <v>3</v>
          </cell>
          <cell r="Y752">
            <v>0</v>
          </cell>
          <cell r="Z752">
            <v>0</v>
          </cell>
          <cell r="AA752">
            <v>0</v>
          </cell>
          <cell r="AB752">
            <v>0</v>
          </cell>
          <cell r="AC752">
            <v>0</v>
          </cell>
          <cell r="AD752">
            <v>0</v>
          </cell>
          <cell r="AE752" t="str">
            <v>En el marco de la Preparación de la Estrategia Nacional REDD+, se adelantó con el Programa ONU REDD una reunión con CRC para identificar la forma como se está abordando la inclusión de acciones REDD+ dentro del Plan de Acción Institucional de la Corporaci</v>
          </cell>
          <cell r="AF752">
            <v>42490.208333333299</v>
          </cell>
          <cell r="AG752">
            <v>42496.791318136602</v>
          </cell>
          <cell r="AH752" t="str">
            <v>María Claudia García Dávila</v>
          </cell>
          <cell r="AI752" t="str">
            <v>Mcgarcia@minambiente.gov.co</v>
          </cell>
          <cell r="AJ752">
            <v>30</v>
          </cell>
          <cell r="AK752">
            <v>0</v>
          </cell>
          <cell r="AL752">
            <v>0</v>
          </cell>
        </row>
        <row r="753">
          <cell r="A753">
            <v>4901</v>
          </cell>
          <cell r="B753" t="str">
            <v>Todos por un Nuevo País</v>
          </cell>
          <cell r="C753" t="str">
            <v>Crecimiento verde</v>
          </cell>
          <cell r="D753" t="str">
            <v>Proteger y asegurar el uso sostenible del capital natural y mejorar la calidad y la gobernanza ambiental</v>
          </cell>
          <cell r="E753" t="str">
            <v>Ambiente</v>
          </cell>
          <cell r="F753" t="str">
            <v>MinAmbiente</v>
          </cell>
          <cell r="G753" t="str">
            <v>Gestión integral de la biodiversidad</v>
          </cell>
          <cell r="H753">
            <v>4901</v>
          </cell>
          <cell r="I753" t="str">
            <v>Complejo de Páramos delimitados a escala 1:25.000.</v>
          </cell>
          <cell r="J753" t="str">
            <v>Producto</v>
          </cell>
          <cell r="K753" t="str">
            <v>Sectorial</v>
          </cell>
          <cell r="L753" t="str">
            <v>NO</v>
          </cell>
          <cell r="M753" t="str">
            <v>SI</v>
          </cell>
          <cell r="N753" t="str">
            <v>NO</v>
          </cell>
          <cell r="O753" t="str">
            <v>SI</v>
          </cell>
          <cell r="P753" t="str">
            <v>complejos de páramos</v>
          </cell>
          <cell r="Q753" t="str">
            <v>Anual</v>
          </cell>
          <cell r="R753" t="str">
            <v>Capacidad</v>
          </cell>
          <cell r="S753">
            <v>1</v>
          </cell>
          <cell r="T753">
            <v>26</v>
          </cell>
          <cell r="U753">
            <v>36</v>
          </cell>
          <cell r="V753">
            <v>36</v>
          </cell>
          <cell r="W753">
            <v>36</v>
          </cell>
          <cell r="X753">
            <v>36</v>
          </cell>
          <cell r="Y753">
            <v>0</v>
          </cell>
          <cell r="Z753">
            <v>0</v>
          </cell>
          <cell r="AA753">
            <v>0</v>
          </cell>
          <cell r="AB753">
            <v>0</v>
          </cell>
          <cell r="AC753">
            <v>0</v>
          </cell>
          <cell r="AD753">
            <v>0</v>
          </cell>
          <cell r="AE753" t="str">
            <v xml:space="preserve">En el marco de lo dispuesto por la Ley 1753 de 2015 y la sentencia C-035 de la Corte Constitucional, y con base en los ETESA que venían elaborando las CAR, el área de referencia elaborada por el IAvH y algunos documentos de recomendaciones elaborados por </v>
          </cell>
          <cell r="AF753">
            <v>42460.208333333299</v>
          </cell>
          <cell r="AG753">
            <v>42496.717507372698</v>
          </cell>
          <cell r="AH753" t="str">
            <v>María Claudia García Dávila</v>
          </cell>
          <cell r="AI753" t="str">
            <v>Mcgarcia@minambiente.gov.co</v>
          </cell>
          <cell r="AJ753">
            <v>30</v>
          </cell>
          <cell r="AK753">
            <v>0</v>
          </cell>
          <cell r="AL753">
            <v>0</v>
          </cell>
        </row>
        <row r="754">
          <cell r="A754">
            <v>4902</v>
          </cell>
          <cell r="B754" t="str">
            <v>Todos por un Nuevo País</v>
          </cell>
          <cell r="C754" t="str">
            <v>Crecimiento verde</v>
          </cell>
          <cell r="D754" t="str">
            <v>Proteger y asegurar el uso sostenible del capital natural y mejorar la calidad y la gobernanza ambiental</v>
          </cell>
          <cell r="E754" t="str">
            <v>Ambiente</v>
          </cell>
          <cell r="F754" t="str">
            <v>MinAmbiente</v>
          </cell>
          <cell r="G754" t="str">
            <v>Gestión integral de la biodiversidad</v>
          </cell>
          <cell r="H754">
            <v>4902</v>
          </cell>
          <cell r="I754" t="str">
            <v>Sitios designados como humedal de importancia internacional Ramsar</v>
          </cell>
          <cell r="J754" t="str">
            <v>Gestión</v>
          </cell>
          <cell r="K754" t="str">
            <v>Sectorial</v>
          </cell>
          <cell r="L754" t="str">
            <v>NO</v>
          </cell>
          <cell r="M754" t="str">
            <v>SI</v>
          </cell>
          <cell r="N754" t="str">
            <v>NO</v>
          </cell>
          <cell r="O754" t="str">
            <v>SI</v>
          </cell>
          <cell r="P754" t="str">
            <v>Sitios Ramsar</v>
          </cell>
          <cell r="Q754" t="str">
            <v>Anual</v>
          </cell>
          <cell r="R754" t="str">
            <v>Capacidad</v>
          </cell>
          <cell r="S754">
            <v>6</v>
          </cell>
          <cell r="T754">
            <v>6</v>
          </cell>
          <cell r="U754">
            <v>8</v>
          </cell>
          <cell r="V754">
            <v>9</v>
          </cell>
          <cell r="W754">
            <v>9</v>
          </cell>
          <cell r="X754">
            <v>9</v>
          </cell>
          <cell r="Y754">
            <v>0</v>
          </cell>
          <cell r="Z754">
            <v>0</v>
          </cell>
          <cell r="AA754">
            <v>0</v>
          </cell>
          <cell r="AB754">
            <v>0</v>
          </cell>
          <cell r="AC754">
            <v>0</v>
          </cell>
          <cell r="AD754">
            <v>0</v>
          </cell>
          <cell r="AE754" t="str">
            <v>Laguna de Sonso: Se proyectó el acto administrativo (Decreto) por la DBBSE y se inició la construcción de carpeta (Documento técnico, memoria justificativa y lista de chequeo) para envío a la Oficina Jurídica. Tarapoto: Se proyectaron los estudios previos</v>
          </cell>
          <cell r="AF754">
            <v>42490.208333333299</v>
          </cell>
          <cell r="AG754">
            <v>42496.791573761599</v>
          </cell>
          <cell r="AH754" t="str">
            <v>María Claudia García Dávila</v>
          </cell>
          <cell r="AI754" t="str">
            <v>Mcgarcia@minambiente.gov.co</v>
          </cell>
          <cell r="AJ754">
            <v>30</v>
          </cell>
          <cell r="AK754">
            <v>0</v>
          </cell>
          <cell r="AL754">
            <v>0</v>
          </cell>
        </row>
        <row r="755">
          <cell r="A755">
            <v>4880</v>
          </cell>
          <cell r="B755" t="str">
            <v>Todos por un Nuevo País</v>
          </cell>
          <cell r="C755" t="str">
            <v>Crecimiento verde</v>
          </cell>
          <cell r="D755" t="str">
            <v>Proteger y asegurar el uso sostenible del capital natural y mejorar la calidad y la gobernanza ambiental</v>
          </cell>
          <cell r="E755" t="str">
            <v>Ambiente</v>
          </cell>
          <cell r="F755" t="str">
            <v>MinAmbiente</v>
          </cell>
          <cell r="G755" t="str">
            <v>Planificación y definición del ordenamiento ambiental</v>
          </cell>
          <cell r="H755">
            <v>4880</v>
          </cell>
          <cell r="I755" t="str">
            <v>Autoridades Ambientales que formulan, actualizan y adoptan sus determinantes ambientales para el ordenamiento territorial municipal, de acuerdo con los Lineamientos del Gobierno Nacional.</v>
          </cell>
          <cell r="J755" t="str">
            <v>Gestión</v>
          </cell>
          <cell r="K755" t="str">
            <v>Sectorial</v>
          </cell>
          <cell r="L755" t="str">
            <v>SI</v>
          </cell>
          <cell r="M755" t="str">
            <v>SI</v>
          </cell>
          <cell r="N755" t="str">
            <v>NO</v>
          </cell>
          <cell r="O755" t="str">
            <v>SI</v>
          </cell>
          <cell r="P755" t="str">
            <v>Autoridades Ambientales</v>
          </cell>
          <cell r="Q755" t="str">
            <v>Semestral</v>
          </cell>
          <cell r="R755" t="str">
            <v>Capacidad</v>
          </cell>
          <cell r="S755">
            <v>0</v>
          </cell>
          <cell r="T755">
            <v>3</v>
          </cell>
          <cell r="U755">
            <v>7</v>
          </cell>
          <cell r="V755">
            <v>11</v>
          </cell>
          <cell r="W755">
            <v>15</v>
          </cell>
          <cell r="X755">
            <v>15</v>
          </cell>
          <cell r="Y755">
            <v>0</v>
          </cell>
          <cell r="Z755">
            <v>0</v>
          </cell>
          <cell r="AA755">
            <v>0</v>
          </cell>
          <cell r="AB755">
            <v>0</v>
          </cell>
          <cell r="AC755">
            <v>0</v>
          </cell>
          <cell r="AD755">
            <v>0</v>
          </cell>
          <cell r="AE755" t="str">
            <v>Se inicia la consolidación de "Base de datos con la información del estado de las determinantes ambientales de las CAR con jurisdicción en las regiones Caribe y Llanos". Adicionalmente, se realizó asistencia técnica a la CVS en la ciudad de Montería y a l</v>
          </cell>
          <cell r="AF755">
            <v>42429.208333333299</v>
          </cell>
          <cell r="AG755">
            <v>42468.720972766198</v>
          </cell>
          <cell r="AH755" t="str">
            <v>Luis Alberto Giraldo Fernandez</v>
          </cell>
          <cell r="AI755" t="str">
            <v>lgiraldo@minambiente.gov.co</v>
          </cell>
          <cell r="AJ755">
            <v>30</v>
          </cell>
          <cell r="AK755">
            <v>0</v>
          </cell>
          <cell r="AL755">
            <v>0</v>
          </cell>
        </row>
        <row r="756">
          <cell r="A756">
            <v>4881</v>
          </cell>
          <cell r="B756" t="str">
            <v>Todos por un Nuevo País</v>
          </cell>
          <cell r="C756" t="str">
            <v>Crecimiento verde</v>
          </cell>
          <cell r="D756" t="str">
            <v>Proteger y asegurar el uso sostenible del capital natural y mejorar la calidad y la gobernanza ambiental</v>
          </cell>
          <cell r="E756" t="str">
            <v>Ambiente</v>
          </cell>
          <cell r="F756" t="str">
            <v>MinAmbiente</v>
          </cell>
          <cell r="G756" t="str">
            <v>Planificación y definición del ordenamiento ambiental</v>
          </cell>
          <cell r="H756">
            <v>4881</v>
          </cell>
          <cell r="I756" t="str">
            <v>POMCA  formulados</v>
          </cell>
          <cell r="J756" t="str">
            <v>Producto</v>
          </cell>
          <cell r="K756" t="str">
            <v>Sectorial</v>
          </cell>
          <cell r="L756" t="str">
            <v>SI</v>
          </cell>
          <cell r="M756" t="str">
            <v>SI</v>
          </cell>
          <cell r="N756" t="str">
            <v>NO</v>
          </cell>
          <cell r="O756" t="str">
            <v>SI</v>
          </cell>
          <cell r="P756" t="str">
            <v>Planes</v>
          </cell>
          <cell r="Q756" t="str">
            <v>Semestral</v>
          </cell>
          <cell r="R756" t="str">
            <v>Flujo</v>
          </cell>
          <cell r="S756">
            <v>2</v>
          </cell>
          <cell r="T756">
            <v>2</v>
          </cell>
          <cell r="U756">
            <v>5</v>
          </cell>
          <cell r="V756">
            <v>23</v>
          </cell>
          <cell r="W756">
            <v>27</v>
          </cell>
          <cell r="X756">
            <v>27</v>
          </cell>
          <cell r="Y756">
            <v>0</v>
          </cell>
          <cell r="Z756">
            <v>0</v>
          </cell>
          <cell r="AA756">
            <v>0</v>
          </cell>
          <cell r="AB756">
            <v>0</v>
          </cell>
          <cell r="AC756">
            <v>0</v>
          </cell>
          <cell r="AD756">
            <v>0</v>
          </cell>
          <cell r="AE756" t="str">
            <v>• 100% de Comisiones Conjuntas conformadas para abordar procesos de ordenación de Cuencas priorizadas(11 Comisiones Conjuntas) •Declaradas en ordenación 25 cuencas objeto de elaboración y/o ajuste de POMCAS. • 23 Consultorías contratadas para abordar la e</v>
          </cell>
          <cell r="AF756">
            <v>42460.208333333299</v>
          </cell>
          <cell r="AG756">
            <v>42506.823948842597</v>
          </cell>
          <cell r="AH756" t="str">
            <v>Ricardo Arnold Baduin Ricardo</v>
          </cell>
          <cell r="AI756" t="str">
            <v>RBaduin@minambiente.gov.co</v>
          </cell>
          <cell r="AJ756">
            <v>30</v>
          </cell>
          <cell r="AK756">
            <v>0</v>
          </cell>
          <cell r="AL756">
            <v>0</v>
          </cell>
        </row>
        <row r="757">
          <cell r="A757">
            <v>4882</v>
          </cell>
          <cell r="B757" t="str">
            <v>Todos por un Nuevo País</v>
          </cell>
          <cell r="C757" t="str">
            <v>Crecimiento verde</v>
          </cell>
          <cell r="D757" t="str">
            <v>Proteger y asegurar el uso sostenible del capital natural y mejorar la calidad y la gobernanza ambiental</v>
          </cell>
          <cell r="E757" t="str">
            <v>Ambiente</v>
          </cell>
          <cell r="F757" t="str">
            <v>MinAmbiente</v>
          </cell>
          <cell r="G757" t="str">
            <v>Planificación y definición del ordenamiento ambiental</v>
          </cell>
          <cell r="H757">
            <v>4882</v>
          </cell>
          <cell r="I757" t="str">
            <v>POMIUAC formulados</v>
          </cell>
          <cell r="J757" t="str">
            <v>Producto</v>
          </cell>
          <cell r="K757" t="str">
            <v>Sectorial</v>
          </cell>
          <cell r="L757" t="str">
            <v>SI</v>
          </cell>
          <cell r="M757" t="str">
            <v>SI</v>
          </cell>
          <cell r="N757" t="str">
            <v>NO</v>
          </cell>
          <cell r="O757" t="str">
            <v>SI</v>
          </cell>
          <cell r="P757" t="str">
            <v>planes</v>
          </cell>
          <cell r="Q757" t="str">
            <v>Semestral</v>
          </cell>
          <cell r="R757" t="str">
            <v>Acumulado</v>
          </cell>
          <cell r="S757">
            <v>0</v>
          </cell>
          <cell r="T757">
            <v>0</v>
          </cell>
          <cell r="U757">
            <v>0</v>
          </cell>
          <cell r="V757">
            <v>0</v>
          </cell>
          <cell r="W757">
            <v>10</v>
          </cell>
          <cell r="X757">
            <v>10</v>
          </cell>
          <cell r="Y757">
            <v>0</v>
          </cell>
          <cell r="Z757">
            <v>0</v>
          </cell>
          <cell r="AA757">
            <v>0</v>
          </cell>
          <cell r="AB757">
            <v>0</v>
          </cell>
          <cell r="AC757">
            <v>0</v>
          </cell>
          <cell r="AD757">
            <v>0</v>
          </cell>
          <cell r="AE757" t="str">
            <v>En el marco de la transferencia a INVEMAR a través de la resolución 478 de 2016, se realizaron reuniones para socializar y presentar Plan de Trabajo UAC LLanura Aluvial del Sur - LLAS y UAC Alta Guajira se recibe plan de acción por parte del INVEMAR el di</v>
          </cell>
          <cell r="AF757">
            <v>42490.208333333299</v>
          </cell>
          <cell r="AG757">
            <v>42496.785090161997</v>
          </cell>
          <cell r="AH757" t="str">
            <v>Andrea  Ramírez</v>
          </cell>
          <cell r="AI757" t="str">
            <v>ARamirez@minambiente.gov.co</v>
          </cell>
          <cell r="AJ757">
            <v>30</v>
          </cell>
          <cell r="AK757">
            <v>0</v>
          </cell>
          <cell r="AL757">
            <v>0</v>
          </cell>
        </row>
        <row r="758">
          <cell r="A758">
            <v>4883</v>
          </cell>
          <cell r="B758" t="str">
            <v>Todos por un Nuevo País</v>
          </cell>
          <cell r="C758" t="str">
            <v>Crecimiento verde</v>
          </cell>
          <cell r="D758" t="str">
            <v>Proteger y asegurar el uso sostenible del capital natural y mejorar la calidad y la gobernanza ambiental</v>
          </cell>
          <cell r="E758" t="str">
            <v>Ambiente</v>
          </cell>
          <cell r="F758" t="str">
            <v>MinAmbiente</v>
          </cell>
          <cell r="G758" t="str">
            <v>Planificación y definición del ordenamiento ambiental</v>
          </cell>
          <cell r="H758">
            <v>4883</v>
          </cell>
          <cell r="I758" t="str">
            <v>Planes Estratégicos de Macrocuenca, POMCA y PMA acuíferos en implementación</v>
          </cell>
          <cell r="J758" t="str">
            <v>Producto</v>
          </cell>
          <cell r="K758" t="str">
            <v>Sectorial</v>
          </cell>
          <cell r="L758" t="str">
            <v>SI</v>
          </cell>
          <cell r="M758" t="str">
            <v>NO</v>
          </cell>
          <cell r="N758" t="str">
            <v>NO</v>
          </cell>
          <cell r="O758" t="str">
            <v>SI</v>
          </cell>
          <cell r="P758" t="str">
            <v>Planes</v>
          </cell>
          <cell r="Q758" t="str">
            <v>Semestral</v>
          </cell>
          <cell r="R758" t="str">
            <v>Capacidad</v>
          </cell>
          <cell r="S758">
            <v>2</v>
          </cell>
          <cell r="T758">
            <v>2</v>
          </cell>
          <cell r="U758">
            <v>3</v>
          </cell>
          <cell r="V758">
            <v>8</v>
          </cell>
          <cell r="W758">
            <v>31</v>
          </cell>
          <cell r="X758">
            <v>31</v>
          </cell>
          <cell r="Y758">
            <v>0</v>
          </cell>
          <cell r="Z758">
            <v>0</v>
          </cell>
          <cell r="AA758">
            <v>0</v>
          </cell>
          <cell r="AB758">
            <v>0</v>
          </cell>
          <cell r="AC758">
            <v>0</v>
          </cell>
          <cell r="AD758">
            <v>0</v>
          </cell>
          <cell r="AE758" t="str">
            <v xml:space="preserve">PEM en implementación: Se realizan reuniones con Min Minas estructurando y definiendo las acciones que hacen parte de plan de acción que implementa el Plan Estratégico de la Macrocuenca Magdalena Cauca. POMCAs en Implementación: Se adelantan la ejecución </v>
          </cell>
          <cell r="AF758">
            <v>42490.208333333299</v>
          </cell>
          <cell r="AG758">
            <v>42506.826274884297</v>
          </cell>
          <cell r="AH758" t="str">
            <v>Ricardo Arnold Baduin Ricardo</v>
          </cell>
          <cell r="AI758" t="str">
            <v>RBaduin@minambiente.gov.co</v>
          </cell>
          <cell r="AJ758">
            <v>30</v>
          </cell>
          <cell r="AK758">
            <v>0</v>
          </cell>
          <cell r="AL758">
            <v>0</v>
          </cell>
        </row>
        <row r="759">
          <cell r="A759">
            <v>4895</v>
          </cell>
          <cell r="B759" t="str">
            <v>Todos por un Nuevo País</v>
          </cell>
          <cell r="C759" t="str">
            <v>Crecimiento verde</v>
          </cell>
          <cell r="D759" t="str">
            <v>Proteger y asegurar el uso sostenible del capital natural y mejorar la calidad y la gobernanza ambiental</v>
          </cell>
          <cell r="E759" t="str">
            <v>Ambiente</v>
          </cell>
          <cell r="F759" t="str">
            <v>MinAmbiente</v>
          </cell>
          <cell r="G759" t="str">
            <v>Formulacion y seguimiento a la Política Ambiental</v>
          </cell>
          <cell r="H759">
            <v>4895</v>
          </cell>
          <cell r="I759" t="str">
            <v>CAR con calificación superior al 80 % en su evaluación de desempeño</v>
          </cell>
          <cell r="J759" t="str">
            <v>Producto</v>
          </cell>
          <cell r="K759" t="str">
            <v>Sectorial</v>
          </cell>
          <cell r="L759" t="str">
            <v>SI</v>
          </cell>
          <cell r="M759" t="str">
            <v>SI</v>
          </cell>
          <cell r="N759" t="str">
            <v>NO</v>
          </cell>
          <cell r="O759" t="str">
            <v>SI</v>
          </cell>
          <cell r="P759" t="str">
            <v>Corporaciones</v>
          </cell>
          <cell r="Q759" t="str">
            <v>Anual</v>
          </cell>
          <cell r="R759" t="str">
            <v>Capacidad</v>
          </cell>
          <cell r="S759">
            <v>0</v>
          </cell>
          <cell r="T759">
            <v>0</v>
          </cell>
          <cell r="U759">
            <v>5</v>
          </cell>
          <cell r="V759">
            <v>10</v>
          </cell>
          <cell r="W759">
            <v>20</v>
          </cell>
          <cell r="X759">
            <v>20</v>
          </cell>
          <cell r="Y759">
            <v>0</v>
          </cell>
          <cell r="Z759">
            <v>0</v>
          </cell>
          <cell r="AA759">
            <v>0</v>
          </cell>
          <cell r="AB759">
            <v>0</v>
          </cell>
          <cell r="AC759">
            <v>0</v>
          </cell>
          <cell r="AD759">
            <v>0</v>
          </cell>
          <cell r="AE759" t="str">
            <v xml:space="preserve">El día 27 de abril se expidió la Resolución 0667, por la cual se establecen los indicadores mínimos de gestión. Con este acto administrativo se prevé la inclusión de los indicadores en los instrumentos de planificación de las Corporaciones y se formaliza </v>
          </cell>
          <cell r="AF759">
            <v>42490.208333333299</v>
          </cell>
          <cell r="AG759">
            <v>42496.699098229197</v>
          </cell>
          <cell r="AH759" t="str">
            <v>Luis Alberto Giraldo Fernandez</v>
          </cell>
          <cell r="AI759" t="str">
            <v>lgiraldo@minambiente.gov.co</v>
          </cell>
          <cell r="AJ759">
            <v>60</v>
          </cell>
          <cell r="AK759">
            <v>0</v>
          </cell>
          <cell r="AL759">
            <v>0</v>
          </cell>
        </row>
        <row r="760">
          <cell r="A760">
            <v>4896</v>
          </cell>
          <cell r="B760" t="str">
            <v>Todos por un Nuevo País</v>
          </cell>
          <cell r="C760" t="str">
            <v>Crecimiento verde</v>
          </cell>
          <cell r="D760" t="str">
            <v>Proteger y asegurar el uso sostenible del capital natural y mejorar la calidad y la gobernanza ambiental</v>
          </cell>
          <cell r="E760" t="str">
            <v>Ambiente</v>
          </cell>
          <cell r="F760" t="str">
            <v>MinAmbiente</v>
          </cell>
          <cell r="G760" t="str">
            <v>Formulacion y seguimiento a la Política Ambiental</v>
          </cell>
          <cell r="H760">
            <v>4896</v>
          </cell>
          <cell r="I760" t="str">
            <v>Estrategias aplicadas de transformación institucional y social que mejoran la eficiencia y la satisfacción de la gestión ambiental del SINA</v>
          </cell>
          <cell r="J760" t="str">
            <v>Producto</v>
          </cell>
          <cell r="K760" t="str">
            <v>Sectorial</v>
          </cell>
          <cell r="L760" t="str">
            <v>SI</v>
          </cell>
          <cell r="M760" t="str">
            <v>NO</v>
          </cell>
          <cell r="N760" t="str">
            <v>NO</v>
          </cell>
          <cell r="O760" t="str">
            <v>SI</v>
          </cell>
          <cell r="P760" t="str">
            <v>Estrategias</v>
          </cell>
          <cell r="Q760" t="str">
            <v>Semestral</v>
          </cell>
          <cell r="R760" t="str">
            <v>Capacidad</v>
          </cell>
          <cell r="S760">
            <v>0</v>
          </cell>
          <cell r="T760">
            <v>0</v>
          </cell>
          <cell r="U760">
            <v>1</v>
          </cell>
          <cell r="V760">
            <v>2</v>
          </cell>
          <cell r="W760">
            <v>4</v>
          </cell>
          <cell r="X760">
            <v>4</v>
          </cell>
          <cell r="Y760">
            <v>0</v>
          </cell>
          <cell r="Z760">
            <v>0</v>
          </cell>
          <cell r="AA760">
            <v>0</v>
          </cell>
          <cell r="AB760">
            <v>0</v>
          </cell>
          <cell r="AC760">
            <v>0</v>
          </cell>
          <cell r="AD760">
            <v>0</v>
          </cell>
          <cell r="AE760">
            <v>0</v>
          </cell>
          <cell r="AF760">
            <v>0</v>
          </cell>
          <cell r="AG760">
            <v>0</v>
          </cell>
          <cell r="AH760" t="str">
            <v>Luis Alberto Giraldo Fernandez</v>
          </cell>
          <cell r="AI760" t="str">
            <v>lgiraldo@minambiente.gov.co</v>
          </cell>
          <cell r="AJ760">
            <v>30</v>
          </cell>
          <cell r="AK760">
            <v>0</v>
          </cell>
          <cell r="AL760">
            <v>0</v>
          </cell>
        </row>
        <row r="761">
          <cell r="A761">
            <v>4897</v>
          </cell>
          <cell r="B761" t="str">
            <v>Todos por un Nuevo País</v>
          </cell>
          <cell r="C761" t="str">
            <v>Crecimiento verde</v>
          </cell>
          <cell r="D761" t="str">
            <v>Proteger y asegurar el uso sostenible del capital natural y mejorar la calidad y la gobernanza ambiental</v>
          </cell>
          <cell r="E761" t="str">
            <v>Ambiente</v>
          </cell>
          <cell r="F761" t="str">
            <v>MinAmbiente</v>
          </cell>
          <cell r="G761" t="str">
            <v>Formulacion y seguimiento a la Política Ambiental</v>
          </cell>
          <cell r="H761">
            <v>4897</v>
          </cell>
          <cell r="I761" t="str">
            <v>Alianzas nacionales, sectoriales y territoriales que desarrollan la Política Nacional de Educación Ambiental, a través de procesos que fortalecen la gobernanza en la gestión ambiental</v>
          </cell>
          <cell r="J761" t="str">
            <v>Producto</v>
          </cell>
          <cell r="K761" t="str">
            <v>Sectorial</v>
          </cell>
          <cell r="L761" t="str">
            <v>SI</v>
          </cell>
          <cell r="M761" t="str">
            <v>SI</v>
          </cell>
          <cell r="N761" t="str">
            <v>NO</v>
          </cell>
          <cell r="O761" t="str">
            <v>SI</v>
          </cell>
          <cell r="P761" t="str">
            <v>Alianzas</v>
          </cell>
          <cell r="Q761" t="str">
            <v>Trimestral</v>
          </cell>
          <cell r="R761" t="str">
            <v>Capacidad</v>
          </cell>
          <cell r="S761">
            <v>18</v>
          </cell>
          <cell r="T761">
            <v>20</v>
          </cell>
          <cell r="U761">
            <v>29</v>
          </cell>
          <cell r="V761">
            <v>38</v>
          </cell>
          <cell r="W761">
            <v>56</v>
          </cell>
          <cell r="X761">
            <v>56</v>
          </cell>
          <cell r="Y761">
            <v>0</v>
          </cell>
          <cell r="Z761">
            <v>0</v>
          </cell>
          <cell r="AA761">
            <v>0</v>
          </cell>
          <cell r="AB761">
            <v>0</v>
          </cell>
          <cell r="AC761">
            <v>0</v>
          </cell>
          <cell r="AD761">
            <v>0</v>
          </cell>
          <cell r="AE761" t="str">
            <v>1. Configuración de un equipo de trabajo, responsable de iniciar la implementación del plan operativo de la Alianza Nacional por la Educación Ambiental MADS-MEN (acuerdo 407 de 2015). 2. Preparación de los insumos técnicos por parte de los equipos de trab</v>
          </cell>
          <cell r="AF761">
            <v>42429.208333333299</v>
          </cell>
          <cell r="AG761">
            <v>42440.359826655098</v>
          </cell>
          <cell r="AH761" t="str">
            <v>Luis Alberto Giraldo Fernandez</v>
          </cell>
          <cell r="AI761" t="str">
            <v>lgiraldo@minambiente.gov.co</v>
          </cell>
          <cell r="AJ761">
            <v>15</v>
          </cell>
          <cell r="AK761">
            <v>0</v>
          </cell>
          <cell r="AL761">
            <v>0</v>
          </cell>
        </row>
        <row r="762">
          <cell r="A762">
            <v>4892</v>
          </cell>
          <cell r="B762" t="str">
            <v>Todos por un Nuevo País</v>
          </cell>
          <cell r="C762" t="str">
            <v>Crecimiento verde</v>
          </cell>
          <cell r="D762" t="str">
            <v>Proteger y asegurar el uso sostenible del capital natural y mejorar la calidad y la gobernanza ambiental</v>
          </cell>
          <cell r="E762" t="str">
            <v>Ambiente</v>
          </cell>
          <cell r="F762" t="str">
            <v>MinAmbiente</v>
          </cell>
          <cell r="G762" t="str">
            <v>Formulacion y seguimiento a la Política Ambiental</v>
          </cell>
          <cell r="H762">
            <v>4892</v>
          </cell>
          <cell r="I762" t="str">
            <v>Porcentaje de la población objetivo satisfecha con la gestión ambiental, que evidencia mejora en el desempeño institucional por parte de la ANLA, MADS y CAR</v>
          </cell>
          <cell r="J762" t="str">
            <v>Resultado</v>
          </cell>
          <cell r="K762" t="str">
            <v>Sectorial</v>
          </cell>
          <cell r="L762" t="str">
            <v>SI</v>
          </cell>
          <cell r="M762" t="str">
            <v>NO</v>
          </cell>
          <cell r="N762" t="str">
            <v>NO</v>
          </cell>
          <cell r="O762" t="str">
            <v>SI</v>
          </cell>
          <cell r="P762" t="str">
            <v>Porcentaje</v>
          </cell>
          <cell r="Q762" t="str">
            <v>Anual</v>
          </cell>
          <cell r="R762" t="str">
            <v>Capacidad</v>
          </cell>
          <cell r="S762">
            <v>0</v>
          </cell>
          <cell r="T762">
            <v>60</v>
          </cell>
          <cell r="U762">
            <v>65</v>
          </cell>
          <cell r="V762">
            <v>65</v>
          </cell>
          <cell r="W762">
            <v>70</v>
          </cell>
          <cell r="X762">
            <v>70</v>
          </cell>
          <cell r="Y762">
            <v>0</v>
          </cell>
          <cell r="Z762">
            <v>0</v>
          </cell>
          <cell r="AA762">
            <v>0</v>
          </cell>
          <cell r="AB762">
            <v>0</v>
          </cell>
          <cell r="AC762">
            <v>0</v>
          </cell>
          <cell r="AD762">
            <v>0</v>
          </cell>
          <cell r="AE762">
            <v>0</v>
          </cell>
          <cell r="AF762">
            <v>0</v>
          </cell>
          <cell r="AG762">
            <v>0</v>
          </cell>
          <cell r="AH762" t="str">
            <v>Raul Jimenez Garcia</v>
          </cell>
          <cell r="AI762" t="str">
            <v>RJimenez@minambiente.gov.co</v>
          </cell>
          <cell r="AJ762">
            <v>30</v>
          </cell>
          <cell r="AK762">
            <v>0</v>
          </cell>
          <cell r="AL762">
            <v>0</v>
          </cell>
        </row>
        <row r="763">
          <cell r="A763">
            <v>4875</v>
          </cell>
          <cell r="B763" t="str">
            <v>Todos por un Nuevo País</v>
          </cell>
          <cell r="C763" t="str">
            <v>Crecimiento verde</v>
          </cell>
          <cell r="D763" t="str">
            <v>Proteger y asegurar el uso sostenible del capital natural y mejorar la calidad y la gobernanza ambiental</v>
          </cell>
          <cell r="E763" t="str">
            <v>Ambiente</v>
          </cell>
          <cell r="F763" t="str">
            <v>Parques Nacionales</v>
          </cell>
          <cell r="G763" t="str">
            <v>Gestión integral de la biodiversidad</v>
          </cell>
          <cell r="H763">
            <v>4875</v>
          </cell>
          <cell r="I763" t="str">
            <v>Hectáreas de Áreas Protegidas declaradas en el SINAP</v>
          </cell>
          <cell r="J763" t="str">
            <v>Producto</v>
          </cell>
          <cell r="K763" t="str">
            <v>Sectorial</v>
          </cell>
          <cell r="L763" t="str">
            <v>SI</v>
          </cell>
          <cell r="M763" t="str">
            <v>SI</v>
          </cell>
          <cell r="N763" t="str">
            <v>NO</v>
          </cell>
          <cell r="O763" t="str">
            <v>SI</v>
          </cell>
          <cell r="P763" t="str">
            <v>Hectáreas</v>
          </cell>
          <cell r="Q763" t="str">
            <v>Trimestral</v>
          </cell>
          <cell r="R763" t="str">
            <v>Capacidad</v>
          </cell>
          <cell r="S763">
            <v>23413908</v>
          </cell>
          <cell r="T763">
            <v>23449613</v>
          </cell>
          <cell r="U763">
            <v>24443968</v>
          </cell>
          <cell r="V763">
            <v>25195999</v>
          </cell>
          <cell r="W763">
            <v>25913908</v>
          </cell>
          <cell r="X763">
            <v>25913908</v>
          </cell>
          <cell r="Y763">
            <v>23672609.27</v>
          </cell>
          <cell r="Z763">
            <v>25.12</v>
          </cell>
          <cell r="AA763">
            <v>23672609.27</v>
          </cell>
          <cell r="AB763">
            <v>10.35</v>
          </cell>
          <cell r="AC763">
            <v>42460.208333333299</v>
          </cell>
          <cell r="AD763">
            <v>42471.604448611099</v>
          </cell>
          <cell r="AE763" t="str">
            <v>Se avanza en las siguientes áreas regionales: Región Pacifico: Cortolima para Predios Meridiano y la corporación CVC en cuanto a la Laguna de Sonso. Región Centro Sur: Cortolima para Cerro DMI y para Los Limones. Región Centro Oriente: La corporación Corp</v>
          </cell>
          <cell r="AF763">
            <v>42490.208333333299</v>
          </cell>
          <cell r="AG763">
            <v>42506.7776773148</v>
          </cell>
          <cell r="AH763" t="str">
            <v>Julia Miranda Londoño</v>
          </cell>
          <cell r="AI763" t="str">
            <v>julia.miranda@parquesnacionales.gov.co</v>
          </cell>
          <cell r="AJ763">
            <v>15</v>
          </cell>
          <cell r="AK763">
            <v>42551.208333333299</v>
          </cell>
          <cell r="AL763">
            <v>-58</v>
          </cell>
        </row>
        <row r="764">
          <cell r="A764">
            <v>4877</v>
          </cell>
          <cell r="B764" t="str">
            <v>Todos por un Nuevo País</v>
          </cell>
          <cell r="C764" t="str">
            <v>Crecimiento verde</v>
          </cell>
          <cell r="D764" t="str">
            <v>Proteger y asegurar el uso sostenible del capital natural y mejorar la calidad y la gobernanza ambiental</v>
          </cell>
          <cell r="E764" t="str">
            <v>Ambiente</v>
          </cell>
          <cell r="F764" t="str">
            <v>Parques Nacionales</v>
          </cell>
          <cell r="G764" t="str">
            <v>Gestión integral de la biodiversidad</v>
          </cell>
          <cell r="H764">
            <v>4877</v>
          </cell>
          <cell r="I764" t="str">
            <v>Áreas del SPNN con estrategias en implementación para la solución de conflictos por uso, ocupación o tenencia</v>
          </cell>
          <cell r="J764" t="str">
            <v>Producto</v>
          </cell>
          <cell r="K764" t="str">
            <v>Sectorial</v>
          </cell>
          <cell r="L764" t="str">
            <v>SI</v>
          </cell>
          <cell r="M764" t="str">
            <v>SI</v>
          </cell>
          <cell r="N764" t="str">
            <v>NO</v>
          </cell>
          <cell r="O764" t="str">
            <v>SI</v>
          </cell>
          <cell r="P764" t="str">
            <v>Áreas del SPNN</v>
          </cell>
          <cell r="Q764" t="str">
            <v>Semestral</v>
          </cell>
          <cell r="R764" t="str">
            <v>Capacidad</v>
          </cell>
          <cell r="S764">
            <v>29</v>
          </cell>
          <cell r="T764">
            <v>31</v>
          </cell>
          <cell r="U764">
            <v>33</v>
          </cell>
          <cell r="V764">
            <v>35</v>
          </cell>
          <cell r="W764">
            <v>37</v>
          </cell>
          <cell r="X764">
            <v>37</v>
          </cell>
          <cell r="Y764">
            <v>0</v>
          </cell>
          <cell r="Z764">
            <v>0</v>
          </cell>
          <cell r="AA764">
            <v>0</v>
          </cell>
          <cell r="AB764">
            <v>0</v>
          </cell>
          <cell r="AC764">
            <v>0</v>
          </cell>
          <cell r="AD764">
            <v>0</v>
          </cell>
          <cell r="AE764" t="str">
            <v xml:space="preserve">La mesa Nacional de los delegados campesinos en la fecha del 25 y 26 de febrero de manera autonoma considera que no existe garantias y se levantan de la mesa de concertacion, sin embargo se define que los delegados de las mesas locales y regionales tiene </v>
          </cell>
          <cell r="AF764">
            <v>42460.208333333299</v>
          </cell>
          <cell r="AG764">
            <v>42471.686821909701</v>
          </cell>
          <cell r="AH764" t="str">
            <v>Julia Miranda Londoño</v>
          </cell>
          <cell r="AI764" t="str">
            <v>julia.miranda@parquesnacionales.gov.co</v>
          </cell>
          <cell r="AJ764">
            <v>30</v>
          </cell>
          <cell r="AK764">
            <v>0</v>
          </cell>
          <cell r="AL764">
            <v>0</v>
          </cell>
        </row>
        <row r="765">
          <cell r="A765">
            <v>4570</v>
          </cell>
          <cell r="B765" t="str">
            <v>Todos por un Nuevo País</v>
          </cell>
          <cell r="C765" t="str">
            <v>Crecimiento verde</v>
          </cell>
          <cell r="D765" t="str">
            <v>Lograr un crecimiento resiliente y reducir la vulnerabilidad frente a los riesgos de desastres y al cambio climático</v>
          </cell>
          <cell r="E765" t="str">
            <v>Defensa</v>
          </cell>
          <cell r="F765" t="str">
            <v>MINDEFENSA</v>
          </cell>
          <cell r="G765" t="str">
            <v>Desarrollo marítimo</v>
          </cell>
          <cell r="H765">
            <v>4570</v>
          </cell>
          <cell r="I765" t="str">
            <v>Estaciones de monitoreo de la DIMAR </v>
          </cell>
          <cell r="J765" t="str">
            <v>Gestión</v>
          </cell>
          <cell r="K765" t="str">
            <v>Sectorial</v>
          </cell>
          <cell r="L765" t="str">
            <v>SI</v>
          </cell>
          <cell r="M765" t="str">
            <v>NO</v>
          </cell>
          <cell r="N765" t="str">
            <v>NO</v>
          </cell>
          <cell r="O765" t="str">
            <v>SI</v>
          </cell>
          <cell r="P765" t="str">
            <v>Estaciones</v>
          </cell>
          <cell r="Q765" t="str">
            <v>Semestral</v>
          </cell>
          <cell r="R765" t="str">
            <v>Capacidad</v>
          </cell>
          <cell r="S765">
            <v>26</v>
          </cell>
          <cell r="T765">
            <v>26</v>
          </cell>
          <cell r="U765">
            <v>27</v>
          </cell>
          <cell r="V765">
            <v>28</v>
          </cell>
          <cell r="W765">
            <v>28</v>
          </cell>
          <cell r="X765">
            <v>28</v>
          </cell>
          <cell r="Y765">
            <v>0</v>
          </cell>
          <cell r="Z765">
            <v>0</v>
          </cell>
          <cell r="AA765">
            <v>0</v>
          </cell>
          <cell r="AB765">
            <v>0</v>
          </cell>
          <cell r="AC765">
            <v>0</v>
          </cell>
          <cell r="AD765">
            <v>0</v>
          </cell>
          <cell r="AE765" t="str">
            <v>Se reportan 26 estaciones de monitoreo de amenazas de origen marino instaladas que hacen parte del Centro Nacional de Monitoreo Multiamenazas de Origen Marino, de las cuales 7 presentan novedades por siniestro natural (1), sin comunicación (5) y reconstru</v>
          </cell>
          <cell r="AF765">
            <v>42490.208333333299</v>
          </cell>
          <cell r="AG765">
            <v>42500.622940937501</v>
          </cell>
          <cell r="AH765" t="str">
            <v>Diana Contreras</v>
          </cell>
          <cell r="AI765" t="str">
            <v>dcontreras@dimar.mil.co</v>
          </cell>
          <cell r="AJ765">
            <v>30</v>
          </cell>
          <cell r="AK765">
            <v>0</v>
          </cell>
          <cell r="AL765">
            <v>0</v>
          </cell>
        </row>
        <row r="766">
          <cell r="A766">
            <v>4388</v>
          </cell>
          <cell r="B766" t="str">
            <v>Todos por un Nuevo País</v>
          </cell>
          <cell r="C766" t="str">
            <v>Crecimiento verde</v>
          </cell>
          <cell r="D766" t="str">
            <v>Lograr un crecimiento resiliente y reducir la vulnerabilidad frente a los riesgos de desastres y al cambio climático</v>
          </cell>
          <cell r="E766" t="str">
            <v>Hacienda</v>
          </cell>
          <cell r="F766" t="str">
            <v>Fondo de Adaptación</v>
          </cell>
          <cell r="G766" t="str">
            <v xml:space="preserve">Gestión y atención de desastres </v>
          </cell>
          <cell r="H766">
            <v>4388</v>
          </cell>
          <cell r="I766" t="str">
            <v>Personas beneficiadas con la restauración de los ecosistemas degradados en el área de influencia del Canal del Dique</v>
          </cell>
          <cell r="J766" t="str">
            <v>Gestión</v>
          </cell>
          <cell r="K766" t="str">
            <v>Sectorial</v>
          </cell>
          <cell r="L766" t="str">
            <v>SI</v>
          </cell>
          <cell r="M766" t="str">
            <v>NO</v>
          </cell>
          <cell r="N766" t="str">
            <v>NO</v>
          </cell>
          <cell r="O766" t="str">
            <v>SI</v>
          </cell>
          <cell r="P766" t="str">
            <v>Personas</v>
          </cell>
          <cell r="Q766" t="str">
            <v>Anual</v>
          </cell>
          <cell r="R766" t="str">
            <v>Capacidad</v>
          </cell>
          <cell r="S766">
            <v>0</v>
          </cell>
          <cell r="T766">
            <v>50000</v>
          </cell>
          <cell r="U766">
            <v>200000</v>
          </cell>
          <cell r="V766">
            <v>250000</v>
          </cell>
          <cell r="W766">
            <v>1500000</v>
          </cell>
          <cell r="X766">
            <v>1500000</v>
          </cell>
          <cell r="Y766">
            <v>0</v>
          </cell>
          <cell r="Z766">
            <v>0</v>
          </cell>
          <cell r="AA766">
            <v>0</v>
          </cell>
          <cell r="AB766">
            <v>0</v>
          </cell>
          <cell r="AC766">
            <v>0</v>
          </cell>
          <cell r="AD766">
            <v>0</v>
          </cell>
          <cell r="AE766" t="str">
            <v>Los Beneficiarios del Macroproyecto a corte de 30 de abril son 25 familias que corresponden a los predios intervenidos mediante las Obras de control de inundación entre Puente Calamar y Santa Lucía (K2+190 al K8+419) en los departamentos de Atlántico y Bo</v>
          </cell>
          <cell r="AF766">
            <v>42490.208333333299</v>
          </cell>
          <cell r="AG766">
            <v>42501.795787002302</v>
          </cell>
          <cell r="AH766" t="str">
            <v>Gustavo Andrés Martínez Tello</v>
          </cell>
          <cell r="AI766" t="str">
            <v>gustavomartinez@fondoadaptacion.gov.co</v>
          </cell>
          <cell r="AJ766">
            <v>0</v>
          </cell>
          <cell r="AK766">
            <v>0</v>
          </cell>
          <cell r="AL766">
            <v>0</v>
          </cell>
        </row>
        <row r="767">
          <cell r="A767">
            <v>4389</v>
          </cell>
          <cell r="B767" t="str">
            <v>Todos por un Nuevo País</v>
          </cell>
          <cell r="C767" t="str">
            <v>Crecimiento verde</v>
          </cell>
          <cell r="D767" t="str">
            <v>Lograr un crecimiento resiliente y reducir la vulnerabilidad frente a los riesgos de desastres y al cambio climático</v>
          </cell>
          <cell r="E767" t="str">
            <v>Hacienda</v>
          </cell>
          <cell r="F767" t="str">
            <v>Fondo de Adaptación</v>
          </cell>
          <cell r="G767" t="str">
            <v xml:space="preserve">Gestión y atención de desastres </v>
          </cell>
          <cell r="H767">
            <v>4389</v>
          </cell>
          <cell r="I767" t="str">
            <v>Personas beneficiadas con el plan de reasentamiento de Gramalote</v>
          </cell>
          <cell r="J767" t="str">
            <v>Producto</v>
          </cell>
          <cell r="K767" t="str">
            <v>Sectorial</v>
          </cell>
          <cell r="L767" t="str">
            <v>SI</v>
          </cell>
          <cell r="M767" t="str">
            <v>NO</v>
          </cell>
          <cell r="N767" t="str">
            <v>NO</v>
          </cell>
          <cell r="O767" t="str">
            <v>SI</v>
          </cell>
          <cell r="P767" t="str">
            <v>Personas</v>
          </cell>
          <cell r="Q767" t="str">
            <v>Anual</v>
          </cell>
          <cell r="R767" t="str">
            <v>Acumulado</v>
          </cell>
          <cell r="S767">
            <v>0</v>
          </cell>
          <cell r="T767">
            <v>0</v>
          </cell>
          <cell r="U767">
            <v>2404</v>
          </cell>
          <cell r="V767">
            <v>1646</v>
          </cell>
          <cell r="W767">
            <v>0</v>
          </cell>
          <cell r="X767">
            <v>4050</v>
          </cell>
          <cell r="Y767">
            <v>0</v>
          </cell>
          <cell r="Z767">
            <v>0</v>
          </cell>
          <cell r="AA767">
            <v>0</v>
          </cell>
          <cell r="AB767">
            <v>0</v>
          </cell>
          <cell r="AC767">
            <v>0</v>
          </cell>
          <cell r="AD767">
            <v>0</v>
          </cell>
          <cell r="AE767" t="str">
            <v>Para beneficiar a la población gramalotera, se ha avanzado en las obras que permiten ver la ejecución en el plan de reasentamiento: Después de adelantar gestiones con el contratista de urbanismo, se logó cuantificar los avances físicos que afectaban el re</v>
          </cell>
          <cell r="AF767">
            <v>42490.208333333299</v>
          </cell>
          <cell r="AG767">
            <v>42501.795480983797</v>
          </cell>
          <cell r="AH767" t="str">
            <v>Roberto Zapata</v>
          </cell>
          <cell r="AI767" t="str">
            <v>coordinadorgramalote@fondoadaptacion.gov.co</v>
          </cell>
          <cell r="AJ767">
            <v>0</v>
          </cell>
          <cell r="AK767">
            <v>0</v>
          </cell>
          <cell r="AL767">
            <v>0</v>
          </cell>
        </row>
        <row r="768">
          <cell r="A768">
            <v>4390</v>
          </cell>
          <cell r="B768" t="str">
            <v>Todos por un Nuevo País</v>
          </cell>
          <cell r="C768" t="str">
            <v>Crecimiento verde</v>
          </cell>
          <cell r="D768" t="str">
            <v>Lograr un crecimiento resiliente y reducir la vulnerabilidad frente a los riesgos de desastres y al cambio climático</v>
          </cell>
          <cell r="E768" t="str">
            <v>Hacienda</v>
          </cell>
          <cell r="F768" t="str">
            <v>Fondo de Adaptación</v>
          </cell>
          <cell r="G768" t="str">
            <v xml:space="preserve">Gestión y atención de desastres </v>
          </cell>
          <cell r="H768">
            <v>4390</v>
          </cell>
          <cell r="I768" t="str">
            <v>Personas beneficiadas con reducción del riesgo de inundación en El Jarillón del río Cali</v>
          </cell>
          <cell r="J768" t="str">
            <v>Producto</v>
          </cell>
          <cell r="K768" t="str">
            <v>Sectorial</v>
          </cell>
          <cell r="L768" t="str">
            <v>SI</v>
          </cell>
          <cell r="M768" t="str">
            <v>NO</v>
          </cell>
          <cell r="N768" t="str">
            <v>NO</v>
          </cell>
          <cell r="O768" t="str">
            <v>SI</v>
          </cell>
          <cell r="P768" t="str">
            <v>Personas</v>
          </cell>
          <cell r="Q768" t="str">
            <v>Anual</v>
          </cell>
          <cell r="R768" t="str">
            <v>Acumulado</v>
          </cell>
          <cell r="S768">
            <v>0</v>
          </cell>
          <cell r="T768">
            <v>3010</v>
          </cell>
          <cell r="U768">
            <v>27898</v>
          </cell>
          <cell r="V768">
            <v>769451</v>
          </cell>
          <cell r="W768">
            <v>95707</v>
          </cell>
          <cell r="X768">
            <v>896066</v>
          </cell>
          <cell r="Y768">
            <v>0</v>
          </cell>
          <cell r="Z768">
            <v>0</v>
          </cell>
          <cell r="AA768">
            <v>0</v>
          </cell>
          <cell r="AB768">
            <v>0</v>
          </cell>
          <cell r="AC768">
            <v>0</v>
          </cell>
          <cell r="AD768">
            <v>0</v>
          </cell>
          <cell r="AE768" t="str">
            <v>Se sigue avanzando en la ejecución de las obras de Estación de Bombeo Paso El Comercio y en la recuperación de la capacidad hidráulica de la laguna del Pondaje (Fase II), manteniendo una reducción del riesgo de inundación por deficiencia del drenaje inter</v>
          </cell>
          <cell r="AF768">
            <v>42490.208333333299</v>
          </cell>
          <cell r="AG768">
            <v>42496.774792939803</v>
          </cell>
          <cell r="AH768" t="str">
            <v>Alfredo Martinez Delgadillo</v>
          </cell>
          <cell r="AI768" t="str">
            <v>alfredomartinez@fondoadaptacion.gov.co</v>
          </cell>
          <cell r="AJ768">
            <v>30</v>
          </cell>
          <cell r="AK768">
            <v>0</v>
          </cell>
          <cell r="AL768">
            <v>0</v>
          </cell>
        </row>
        <row r="769">
          <cell r="A769">
            <v>4391</v>
          </cell>
          <cell r="B769" t="str">
            <v>Todos por un Nuevo País</v>
          </cell>
          <cell r="C769" t="str">
            <v>Crecimiento verde</v>
          </cell>
          <cell r="D769" t="str">
            <v>Lograr un crecimiento resiliente y reducir la vulnerabilidad frente a los riesgos de desastres y al cambio climático</v>
          </cell>
          <cell r="E769" t="str">
            <v>Hacienda</v>
          </cell>
          <cell r="F769" t="str">
            <v>Fondo de Adaptación</v>
          </cell>
          <cell r="G769" t="str">
            <v xml:space="preserve">Gestión y atención de desastres </v>
          </cell>
          <cell r="H769">
            <v>4391</v>
          </cell>
          <cell r="I769" t="str">
            <v>Personas beneficiadas por el plan integral de intervención para reducir el riesgo de inundación en la región de La Mojana</v>
          </cell>
          <cell r="J769" t="str">
            <v>Gestión</v>
          </cell>
          <cell r="K769" t="str">
            <v>Sectorial</v>
          </cell>
          <cell r="L769" t="str">
            <v>SI</v>
          </cell>
          <cell r="M769" t="str">
            <v>NO</v>
          </cell>
          <cell r="N769" t="str">
            <v>NO</v>
          </cell>
          <cell r="O769" t="str">
            <v>NO</v>
          </cell>
          <cell r="P769" t="str">
            <v>Personas</v>
          </cell>
          <cell r="Q769" t="str">
            <v>Anual</v>
          </cell>
          <cell r="R769" t="str">
            <v>Acumulado</v>
          </cell>
          <cell r="S769">
            <v>0</v>
          </cell>
          <cell r="T769">
            <v>0</v>
          </cell>
          <cell r="U769">
            <v>0</v>
          </cell>
          <cell r="V769">
            <v>0</v>
          </cell>
          <cell r="W769">
            <v>380000</v>
          </cell>
          <cell r="X769">
            <v>380000</v>
          </cell>
          <cell r="Y769">
            <v>0</v>
          </cell>
          <cell r="Z769">
            <v>0</v>
          </cell>
          <cell r="AA769">
            <v>0</v>
          </cell>
          <cell r="AB769">
            <v>0</v>
          </cell>
          <cell r="AC769">
            <v>0</v>
          </cell>
          <cell r="AD769">
            <v>0</v>
          </cell>
          <cell r="AE769" t="str">
            <v>Se culminó la fase de estructuración del plan de acción y el trabajo de la Coordinación Técnica para La Mojana. El FA reporta con satisfacción la implementación de una estrategia y el diseño de una herramienta tecnológica que le ha permitido al país tomar</v>
          </cell>
          <cell r="AF769">
            <v>42429.208333333299</v>
          </cell>
          <cell r="AG769">
            <v>42438.452066435202</v>
          </cell>
          <cell r="AH769" t="str">
            <v>Aníbal José Pérez García</v>
          </cell>
          <cell r="AI769" t="str">
            <v>anibalperez@fondoadaptacion.gov.co</v>
          </cell>
          <cell r="AJ769">
            <v>30</v>
          </cell>
          <cell r="AK769">
            <v>0</v>
          </cell>
          <cell r="AL769">
            <v>0</v>
          </cell>
        </row>
        <row r="770">
          <cell r="A770">
            <v>4408</v>
          </cell>
          <cell r="B770" t="str">
            <v>Todos por un Nuevo País</v>
          </cell>
          <cell r="C770" t="str">
            <v>Crecimiento verde</v>
          </cell>
          <cell r="D770" t="str">
            <v>Lograr un crecimiento resiliente y reducir la vulnerabilidad frente a los riesgos de desastres y al cambio climático</v>
          </cell>
          <cell r="E770" t="str">
            <v>Hacienda</v>
          </cell>
          <cell r="F770" t="str">
            <v>Fondo de Adaptación</v>
          </cell>
          <cell r="G770" t="str">
            <v xml:space="preserve">Gestión y atención de desastres </v>
          </cell>
          <cell r="H770">
            <v>4408</v>
          </cell>
          <cell r="I770" t="str">
            <v>Soluciones de vivienda entregadas por el Fondo Adaptación (urbanas)</v>
          </cell>
          <cell r="J770" t="str">
            <v>Producto</v>
          </cell>
          <cell r="K770" t="str">
            <v>Sectorial</v>
          </cell>
          <cell r="L770" t="str">
            <v>SI</v>
          </cell>
          <cell r="M770" t="str">
            <v>NO</v>
          </cell>
          <cell r="N770" t="str">
            <v>NO</v>
          </cell>
          <cell r="O770" t="str">
            <v>SI</v>
          </cell>
          <cell r="P770" t="str">
            <v>Viviendas</v>
          </cell>
          <cell r="Q770" t="str">
            <v>Anual</v>
          </cell>
          <cell r="R770" t="str">
            <v>Acumulado</v>
          </cell>
          <cell r="S770">
            <v>2932</v>
          </cell>
          <cell r="T770">
            <v>5319</v>
          </cell>
          <cell r="U770">
            <v>7213</v>
          </cell>
          <cell r="V770">
            <v>9044</v>
          </cell>
          <cell r="W770">
            <v>2677</v>
          </cell>
          <cell r="X770">
            <v>24253</v>
          </cell>
          <cell r="Y770">
            <v>0</v>
          </cell>
          <cell r="Z770">
            <v>0</v>
          </cell>
          <cell r="AA770">
            <v>0</v>
          </cell>
          <cell r="AB770">
            <v>0</v>
          </cell>
          <cell r="AC770">
            <v>0</v>
          </cell>
          <cell r="AD770">
            <v>0</v>
          </cell>
          <cell r="AE770" t="str">
            <v>En el mes de abril de 2016 se contrataron 434 soluciones de vivienda, llegando a un total acumulado de 1.092 viviendas contratadas en lo que va corrido del año por parte del programa nacional de vivienda. el programa Jarillon de Cali reporó un total de vi</v>
          </cell>
          <cell r="AF770">
            <v>42490.208333333299</v>
          </cell>
          <cell r="AG770">
            <v>42501.797900463003</v>
          </cell>
          <cell r="AH770" t="str">
            <v>Jorge Alexander Vargas Meza</v>
          </cell>
          <cell r="AI770" t="str">
            <v>alexandervargas@fondoadaptacion.gov.co</v>
          </cell>
          <cell r="AJ770">
            <v>30</v>
          </cell>
          <cell r="AK770">
            <v>0</v>
          </cell>
          <cell r="AL770">
            <v>0</v>
          </cell>
        </row>
        <row r="771">
          <cell r="A771">
            <v>4963</v>
          </cell>
          <cell r="B771" t="str">
            <v>Todos por un Nuevo País</v>
          </cell>
          <cell r="C771" t="str">
            <v>Crecimiento verde</v>
          </cell>
          <cell r="D771" t="str">
            <v>Lograr un crecimiento resiliente y reducir la vulnerabilidad frente a los riesgos de desastres y al cambio climático</v>
          </cell>
          <cell r="E771" t="str">
            <v>Minas y Energía</v>
          </cell>
          <cell r="F771" t="str">
            <v>SGC</v>
          </cell>
          <cell r="G771" t="str">
            <v>Gestión de la información para la toma de decisiones en el sector minero energético</v>
          </cell>
          <cell r="H771">
            <v>4963</v>
          </cell>
          <cell r="I771" t="str">
            <v>Estaciones de monitoreo del SGC</v>
          </cell>
          <cell r="J771" t="str">
            <v>Producto</v>
          </cell>
          <cell r="K771" t="str">
            <v>Sectorial</v>
          </cell>
          <cell r="L771" t="str">
            <v>SI</v>
          </cell>
          <cell r="M771" t="str">
            <v>NO</v>
          </cell>
          <cell r="N771" t="str">
            <v>NO</v>
          </cell>
          <cell r="O771" t="str">
            <v>SI</v>
          </cell>
          <cell r="P771" t="str">
            <v>Estaciones</v>
          </cell>
          <cell r="Q771" t="str">
            <v>Mensual</v>
          </cell>
          <cell r="R771" t="str">
            <v>Capacidad</v>
          </cell>
          <cell r="S771">
            <v>675</v>
          </cell>
          <cell r="T771">
            <v>726</v>
          </cell>
          <cell r="U771">
            <v>751</v>
          </cell>
          <cell r="V771">
            <v>766</v>
          </cell>
          <cell r="W771">
            <v>766</v>
          </cell>
          <cell r="X771">
            <v>766</v>
          </cell>
          <cell r="Y771">
            <v>740</v>
          </cell>
          <cell r="Z771">
            <v>85.525999999999996</v>
          </cell>
          <cell r="AA771">
            <v>740</v>
          </cell>
          <cell r="AB771">
            <v>71.429000000000002</v>
          </cell>
          <cell r="AC771">
            <v>42429.208333333299</v>
          </cell>
          <cell r="AD771">
            <v>42496.770170636599</v>
          </cell>
          <cell r="AE771" t="str">
            <v>Continuan las actividades de diseño y adecuación para las nuevas estaciones que se instalaran apartir del mes marzo</v>
          </cell>
          <cell r="AF771">
            <v>42429.208333333299</v>
          </cell>
          <cell r="AG771">
            <v>42496.770170451397</v>
          </cell>
          <cell r="AH771" t="str">
            <v>Marta Lucía Calvache Velasco</v>
          </cell>
          <cell r="AI771" t="str">
            <v>mcalvache@sgc.gov.co</v>
          </cell>
          <cell r="AJ771">
            <v>7</v>
          </cell>
          <cell r="AK771">
            <v>42458.208333333299</v>
          </cell>
          <cell r="AL771">
            <v>41</v>
          </cell>
        </row>
        <row r="772">
          <cell r="A772">
            <v>4964</v>
          </cell>
          <cell r="B772" t="str">
            <v>Todos por un Nuevo País</v>
          </cell>
          <cell r="C772" t="str">
            <v>Crecimiento verde</v>
          </cell>
          <cell r="D772" t="str">
            <v>Lograr un crecimiento resiliente y reducir la vulnerabilidad frente a los riesgos de desastres y al cambio climático</v>
          </cell>
          <cell r="E772" t="str">
            <v>Minas y Energía</v>
          </cell>
          <cell r="F772" t="str">
            <v>SGC</v>
          </cell>
          <cell r="G772" t="str">
            <v>Gestión de la información para la toma de decisiones en el sector minero energético</v>
          </cell>
          <cell r="H772">
            <v>4964</v>
          </cell>
          <cell r="I772" t="str">
            <v>Mapas de amenaza volcánica del país (SGC)</v>
          </cell>
          <cell r="J772" t="str">
            <v>Producto</v>
          </cell>
          <cell r="K772" t="str">
            <v>Sectorial</v>
          </cell>
          <cell r="L772" t="str">
            <v>SI</v>
          </cell>
          <cell r="M772" t="str">
            <v>NO</v>
          </cell>
          <cell r="N772" t="str">
            <v>NO</v>
          </cell>
          <cell r="O772" t="str">
            <v>SI</v>
          </cell>
          <cell r="P772" t="str">
            <v>Mapas</v>
          </cell>
          <cell r="Q772" t="str">
            <v>Anual</v>
          </cell>
          <cell r="R772" t="str">
            <v>Capacidad</v>
          </cell>
          <cell r="S772">
            <v>10</v>
          </cell>
          <cell r="T772">
            <v>10</v>
          </cell>
          <cell r="U772">
            <v>11</v>
          </cell>
          <cell r="V772">
            <v>12</v>
          </cell>
          <cell r="W772">
            <v>13</v>
          </cell>
          <cell r="X772">
            <v>13</v>
          </cell>
          <cell r="Y772">
            <v>0</v>
          </cell>
          <cell r="Z772">
            <v>0</v>
          </cell>
          <cell r="AA772">
            <v>0</v>
          </cell>
          <cell r="AB772">
            <v>0</v>
          </cell>
          <cell r="AC772">
            <v>0</v>
          </cell>
          <cell r="AD772">
            <v>0</v>
          </cell>
          <cell r="AE772" t="str">
            <v>Se realizaron actividades de recopilación y analisis de información sobre el volcán Sotara</v>
          </cell>
          <cell r="AF772">
            <v>42429.208333333299</v>
          </cell>
          <cell r="AG772">
            <v>42496.779790775501</v>
          </cell>
          <cell r="AH772" t="str">
            <v>Marta Lucía Calvache Velasco</v>
          </cell>
          <cell r="AI772" t="str">
            <v>mcalvache@sgc.gov.co</v>
          </cell>
          <cell r="AJ772">
            <v>7</v>
          </cell>
          <cell r="AK772">
            <v>0</v>
          </cell>
          <cell r="AL772">
            <v>0</v>
          </cell>
        </row>
        <row r="773">
          <cell r="A773">
            <v>4262</v>
          </cell>
          <cell r="B773" t="str">
            <v>Todos por un Nuevo País</v>
          </cell>
          <cell r="C773" t="str">
            <v>Crecimiento verde</v>
          </cell>
          <cell r="D773" t="str">
            <v>Lograr un crecimiento resiliente y reducir la vulnerabilidad frente a los riesgos de desastres y al cambio climático</v>
          </cell>
          <cell r="E773" t="str">
            <v>Presidencia</v>
          </cell>
          <cell r="F773" t="str">
            <v>Unidad para la Gestión del Riesgo</v>
          </cell>
          <cell r="G773" t="str">
            <v>Atención de desastres desde la Unidad para la Gestión del Riesgo y Prevención de Desastres</v>
          </cell>
          <cell r="H773">
            <v>4262</v>
          </cell>
          <cell r="I773" t="str">
            <v>Cofinanciación de recursos por parte de las entidades territoriales y sectores beneficiarios del FNGRD</v>
          </cell>
          <cell r="J773" t="str">
            <v>Producto</v>
          </cell>
          <cell r="K773" t="str">
            <v>Sectorial</v>
          </cell>
          <cell r="L773" t="str">
            <v>SI</v>
          </cell>
          <cell r="M773" t="str">
            <v>NO</v>
          </cell>
          <cell r="N773" t="str">
            <v>NO</v>
          </cell>
          <cell r="O773" t="str">
            <v>SI</v>
          </cell>
          <cell r="P773" t="str">
            <v>Porcentaje</v>
          </cell>
          <cell r="Q773" t="str">
            <v>Semestral</v>
          </cell>
          <cell r="R773" t="str">
            <v>Capacidad</v>
          </cell>
          <cell r="S773">
            <v>5</v>
          </cell>
          <cell r="T773">
            <v>5</v>
          </cell>
          <cell r="U773">
            <v>6</v>
          </cell>
          <cell r="V773">
            <v>8</v>
          </cell>
          <cell r="W773">
            <v>10</v>
          </cell>
          <cell r="X773">
            <v>10</v>
          </cell>
          <cell r="Y773">
            <v>0</v>
          </cell>
          <cell r="Z773">
            <v>0</v>
          </cell>
          <cell r="AA773">
            <v>0</v>
          </cell>
          <cell r="AB773">
            <v>0</v>
          </cell>
          <cell r="AC773">
            <v>0</v>
          </cell>
          <cell r="AD773">
            <v>0</v>
          </cell>
          <cell r="AE773" t="str">
            <v xml:space="preserve">Se continúa en la construcción colectiva de la estrategia para incrementar el nivel de cofinanciación por parte de las entidades territoriales y sectoriales en los proyectos que se adelanten con recursos del FNGRD. </v>
          </cell>
          <cell r="AF773">
            <v>42490.208333333299</v>
          </cell>
          <cell r="AG773">
            <v>42502.411830289398</v>
          </cell>
          <cell r="AH773" t="str">
            <v>Ginna Paola Pacheco Lobelo</v>
          </cell>
          <cell r="AI773" t="str">
            <v>ginna.pacheco@gestiondelriesgo.gov.co</v>
          </cell>
          <cell r="AJ773">
            <v>30</v>
          </cell>
          <cell r="AK773">
            <v>0</v>
          </cell>
          <cell r="AL773">
            <v>0</v>
          </cell>
        </row>
        <row r="774">
          <cell r="A774">
            <v>4264</v>
          </cell>
          <cell r="B774" t="str">
            <v>Todos por un Nuevo País</v>
          </cell>
          <cell r="C774" t="str">
            <v>Crecimiento verde</v>
          </cell>
          <cell r="D774" t="str">
            <v>Lograr un crecimiento resiliente y reducir la vulnerabilidad frente a los riesgos de desastres y al cambio climático</v>
          </cell>
          <cell r="E774" t="str">
            <v>Presidencia</v>
          </cell>
          <cell r="F774" t="str">
            <v>Unidad para la Gestión del Riesgo</v>
          </cell>
          <cell r="G774" t="str">
            <v>Atención de desastres desde la Unidad para la Gestión del Riesgo y Prevención de Desastres</v>
          </cell>
          <cell r="H774">
            <v>4264</v>
          </cell>
          <cell r="I774" t="str">
            <v>Sectores estratégicos que involucran la GRD en su planificación</v>
          </cell>
          <cell r="J774" t="str">
            <v>Gestión</v>
          </cell>
          <cell r="K774" t="str">
            <v>Sectorial</v>
          </cell>
          <cell r="L774" t="str">
            <v>SI</v>
          </cell>
          <cell r="M774" t="str">
            <v>NO</v>
          </cell>
          <cell r="N774" t="str">
            <v>NO</v>
          </cell>
          <cell r="O774" t="str">
            <v>SI</v>
          </cell>
          <cell r="P774" t="str">
            <v>Otro (Sectores)</v>
          </cell>
          <cell r="Q774" t="str">
            <v>Semestral</v>
          </cell>
          <cell r="R774" t="str">
            <v>Acumulado</v>
          </cell>
          <cell r="S774">
            <v>0</v>
          </cell>
          <cell r="T774">
            <v>0</v>
          </cell>
          <cell r="U774">
            <v>0</v>
          </cell>
          <cell r="V774">
            <v>1</v>
          </cell>
          <cell r="W774">
            <v>2</v>
          </cell>
          <cell r="X774">
            <v>3</v>
          </cell>
          <cell r="Y774">
            <v>0</v>
          </cell>
          <cell r="Z774">
            <v>0</v>
          </cell>
          <cell r="AA774">
            <v>0</v>
          </cell>
          <cell r="AB774">
            <v>0</v>
          </cell>
          <cell r="AC774">
            <v>0</v>
          </cell>
          <cell r="AD774">
            <v>0</v>
          </cell>
          <cell r="AE774" t="str">
            <v>Se continúa con la preparación de la agenda estratégica con el sector transporte, con base en la información obtenida en las reuniones, con la de taller realizdo por el Sector en el mes de abril. Adicionalmente, se está concertando el apoyo y articulación</v>
          </cell>
          <cell r="AF774">
            <v>42490.208333333299</v>
          </cell>
          <cell r="AG774">
            <v>42502.402184571802</v>
          </cell>
          <cell r="AH774" t="str">
            <v>Natalia Valencia Dávila</v>
          </cell>
          <cell r="AI774" t="str">
            <v>natalia.valencia@gestiondelriesgo.gov.co</v>
          </cell>
          <cell r="AJ774">
            <v>30</v>
          </cell>
          <cell r="AK774">
            <v>0</v>
          </cell>
          <cell r="AL774">
            <v>0</v>
          </cell>
        </row>
        <row r="775">
          <cell r="A775">
            <v>4263</v>
          </cell>
          <cell r="B775" t="str">
            <v>Todos por un Nuevo País</v>
          </cell>
          <cell r="C775" t="str">
            <v>Crecimiento verde</v>
          </cell>
          <cell r="D775" t="str">
            <v>Lograr un crecimiento resiliente y reducir la vulnerabilidad frente a los riesgos de desastres y al cambio climático</v>
          </cell>
          <cell r="E775" t="str">
            <v>Presidencia</v>
          </cell>
          <cell r="F775" t="str">
            <v>Unidad para la Gestión del Riesgo</v>
          </cell>
          <cell r="G775" t="str">
            <v>Prevención y mitigación del riesgo de desastres</v>
          </cell>
          <cell r="H775">
            <v>4263</v>
          </cell>
          <cell r="I775" t="str">
            <v>Proyectos formulados por parte de las entidades territoriales con acompañamiento por parte de la UNGRD</v>
          </cell>
          <cell r="J775" t="str">
            <v>Gestión</v>
          </cell>
          <cell r="K775" t="str">
            <v>Sectorial</v>
          </cell>
          <cell r="L775" t="str">
            <v>SI</v>
          </cell>
          <cell r="M775" t="str">
            <v>SI</v>
          </cell>
          <cell r="N775" t="str">
            <v>NO</v>
          </cell>
          <cell r="O775" t="str">
            <v>SI</v>
          </cell>
          <cell r="P775" t="str">
            <v>Otro (Proyectos)</v>
          </cell>
          <cell r="Q775" t="str">
            <v>Semestral</v>
          </cell>
          <cell r="R775" t="str">
            <v>Acumulado</v>
          </cell>
          <cell r="S775">
            <v>0</v>
          </cell>
          <cell r="T775">
            <v>3</v>
          </cell>
          <cell r="U775">
            <v>23</v>
          </cell>
          <cell r="V775">
            <v>34</v>
          </cell>
          <cell r="W775">
            <v>40</v>
          </cell>
          <cell r="X775">
            <v>100</v>
          </cell>
          <cell r="Y775">
            <v>0</v>
          </cell>
          <cell r="Z775">
            <v>0</v>
          </cell>
          <cell r="AA775">
            <v>0</v>
          </cell>
          <cell r="AB775">
            <v>0</v>
          </cell>
          <cell r="AC775">
            <v>0</v>
          </cell>
          <cell r="AD775">
            <v>0</v>
          </cell>
          <cell r="AE775" t="str">
            <v xml:space="preserve">A la fecha se han asistido a 13 municipios en los departamentos de Valle del Cauca, Cesar, Caldas y Antioquia; teniendo en cuenta que el proceso de formulación de proyectos de inversión contempla la realización de varios talleres de Asistencia Técnica en </v>
          </cell>
          <cell r="AF775">
            <v>42490.208333333299</v>
          </cell>
          <cell r="AG775">
            <v>42502.406267326398</v>
          </cell>
          <cell r="AH775" t="str">
            <v>Beatriz Helena Parra</v>
          </cell>
          <cell r="AI775" t="str">
            <v>beatriz.parra@gestiondelriesgo.gov.co</v>
          </cell>
          <cell r="AJ775">
            <v>15</v>
          </cell>
          <cell r="AK775">
            <v>0</v>
          </cell>
          <cell r="AL775">
            <v>0</v>
          </cell>
        </row>
        <row r="776">
          <cell r="A776">
            <v>4265</v>
          </cell>
          <cell r="B776" t="str">
            <v>Todos por un Nuevo País</v>
          </cell>
          <cell r="C776" t="str">
            <v>Crecimiento verde</v>
          </cell>
          <cell r="D776" t="str">
            <v>Lograr un crecimiento resiliente y reducir la vulnerabilidad frente a los riesgos de desastres y al cambio climático</v>
          </cell>
          <cell r="E776" t="str">
            <v>Presidencia</v>
          </cell>
          <cell r="F776" t="str">
            <v>Unidad para la Gestión del Riesgo</v>
          </cell>
          <cell r="G776" t="str">
            <v>Prevención y mitigación del riesgo de desastres</v>
          </cell>
          <cell r="H776">
            <v>4265</v>
          </cell>
          <cell r="I776" t="str">
            <v>Sectores que han concertado el componente programático del Plan Nacional de Gestión del Riesgo de Desastres, PNGRD</v>
          </cell>
          <cell r="J776" t="str">
            <v>Gestión</v>
          </cell>
          <cell r="K776" t="str">
            <v>Sectorial</v>
          </cell>
          <cell r="L776" t="str">
            <v>SI</v>
          </cell>
          <cell r="M776" t="str">
            <v>NO</v>
          </cell>
          <cell r="N776" t="str">
            <v>NO</v>
          </cell>
          <cell r="O776" t="str">
            <v>SI</v>
          </cell>
          <cell r="P776" t="str">
            <v>Otro (Sectores)</v>
          </cell>
          <cell r="Q776" t="str">
            <v>Semestral</v>
          </cell>
          <cell r="R776" t="str">
            <v>Acumulado</v>
          </cell>
          <cell r="S776">
            <v>0</v>
          </cell>
          <cell r="T776">
            <v>15</v>
          </cell>
          <cell r="U776">
            <v>5</v>
          </cell>
          <cell r="V776">
            <v>0</v>
          </cell>
          <cell r="W776">
            <v>0</v>
          </cell>
          <cell r="X776">
            <v>20</v>
          </cell>
          <cell r="Y776">
            <v>0</v>
          </cell>
          <cell r="Z776">
            <v>0</v>
          </cell>
          <cell r="AA776">
            <v>0</v>
          </cell>
          <cell r="AB776">
            <v>0</v>
          </cell>
          <cell r="AC776">
            <v>0</v>
          </cell>
          <cell r="AD776">
            <v>0</v>
          </cell>
          <cell r="AE776" t="str">
            <v>El Componente programático del PNGRD fue concertado en su totalidad con 20 sectores y sus entidades adscritas. El PNGRD fue adoptado mediante Decreto 308 de 2016.</v>
          </cell>
          <cell r="AF776">
            <v>42490.208333333299</v>
          </cell>
          <cell r="AG776">
            <v>42502.4026574421</v>
          </cell>
          <cell r="AH776" t="str">
            <v>Natalia Valencia Dávila</v>
          </cell>
          <cell r="AI776" t="str">
            <v>natalia.valencia@gestiondelriesgo.gov.co</v>
          </cell>
          <cell r="AJ776">
            <v>15</v>
          </cell>
          <cell r="AK776">
            <v>0</v>
          </cell>
          <cell r="AL776">
            <v>0</v>
          </cell>
        </row>
        <row r="777">
          <cell r="A777">
            <v>4266</v>
          </cell>
          <cell r="B777" t="str">
            <v>Todos por un Nuevo País</v>
          </cell>
          <cell r="C777" t="str">
            <v>Crecimiento verde</v>
          </cell>
          <cell r="D777" t="str">
            <v>Lograr un crecimiento resiliente y reducir la vulnerabilidad frente a los riesgos de desastres y al cambio climático</v>
          </cell>
          <cell r="E777" t="str">
            <v>Presidencia</v>
          </cell>
          <cell r="F777" t="str">
            <v>Unidad para la Gestión del Riesgo</v>
          </cell>
          <cell r="G777" t="str">
            <v>Prevención y mitigación del riesgo de desastres</v>
          </cell>
          <cell r="H777">
            <v>4266</v>
          </cell>
          <cell r="I777" t="str">
            <v>Agendas sectoriales estratégicas del PNGRD en implementación y con seguimiento</v>
          </cell>
          <cell r="J777" t="str">
            <v>Gestión</v>
          </cell>
          <cell r="K777" t="str">
            <v>Sectorial</v>
          </cell>
          <cell r="L777" t="str">
            <v>SI</v>
          </cell>
          <cell r="M777" t="str">
            <v>NO</v>
          </cell>
          <cell r="N777" t="str">
            <v>NO</v>
          </cell>
          <cell r="O777" t="str">
            <v>SI</v>
          </cell>
          <cell r="P777" t="str">
            <v>Otro (Agendas)</v>
          </cell>
          <cell r="Q777" t="str">
            <v>Semestral</v>
          </cell>
          <cell r="R777" t="str">
            <v>Flujo</v>
          </cell>
          <cell r="S777">
            <v>0</v>
          </cell>
          <cell r="T777">
            <v>0</v>
          </cell>
          <cell r="U777">
            <v>1</v>
          </cell>
          <cell r="V777">
            <v>3</v>
          </cell>
          <cell r="W777">
            <v>3</v>
          </cell>
          <cell r="X777">
            <v>3</v>
          </cell>
          <cell r="Y777">
            <v>0</v>
          </cell>
          <cell r="Z777">
            <v>0</v>
          </cell>
          <cell r="AA777">
            <v>0</v>
          </cell>
          <cell r="AB777">
            <v>0</v>
          </cell>
          <cell r="AC777">
            <v>0</v>
          </cell>
          <cell r="AD777">
            <v>0</v>
          </cell>
          <cell r="AE777" t="str">
            <v xml:space="preserve">Se continúan adelantando reuniones internas en la Unidad que permita llegar a acuerdos mediante los cuales se va a concertar la agenda sectorial con Transporte, de tal forma que sea posible apuntar al cumplimiento tanto de metas nacionales del PNGRD y de </v>
          </cell>
          <cell r="AF777">
            <v>42490.208333333299</v>
          </cell>
          <cell r="AG777">
            <v>42501.674301307903</v>
          </cell>
          <cell r="AH777" t="str">
            <v>Natalia Valencia Dávila</v>
          </cell>
          <cell r="AI777" t="str">
            <v>natalia.valencia@gestiondelriesgo.gov.co</v>
          </cell>
          <cell r="AJ777">
            <v>15</v>
          </cell>
          <cell r="AK777">
            <v>0</v>
          </cell>
          <cell r="AL777">
            <v>0</v>
          </cell>
        </row>
        <row r="778">
          <cell r="A778">
            <v>4267</v>
          </cell>
          <cell r="B778" t="str">
            <v>Todos por un Nuevo País</v>
          </cell>
          <cell r="C778" t="str">
            <v>Crecimiento verde</v>
          </cell>
          <cell r="D778" t="str">
            <v>Lograr un crecimiento resiliente y reducir la vulnerabilidad frente a los riesgos de desastres y al cambio climático</v>
          </cell>
          <cell r="E778" t="str">
            <v>Presidencia</v>
          </cell>
          <cell r="F778" t="str">
            <v>Unidad para la Gestión del Riesgo</v>
          </cell>
          <cell r="G778" t="str">
            <v>Prevención y mitigación del riesgo de desastres</v>
          </cell>
          <cell r="H778">
            <v>4267</v>
          </cell>
          <cell r="I778" t="str">
            <v>Entidades del orden nacional que reportan información a la UNGRD para ser integrada al SNIGRD</v>
          </cell>
          <cell r="J778" t="str">
            <v>Gestión</v>
          </cell>
          <cell r="K778" t="str">
            <v>Sectorial</v>
          </cell>
          <cell r="L778" t="str">
            <v>SI</v>
          </cell>
          <cell r="M778" t="str">
            <v>NO</v>
          </cell>
          <cell r="N778" t="str">
            <v>NO</v>
          </cell>
          <cell r="O778" t="str">
            <v>SI</v>
          </cell>
          <cell r="P778" t="str">
            <v>Otro (Entidades)</v>
          </cell>
          <cell r="Q778" t="str">
            <v>Trimestral</v>
          </cell>
          <cell r="R778" t="str">
            <v>Acumulado</v>
          </cell>
          <cell r="S778">
            <v>0</v>
          </cell>
          <cell r="T778">
            <v>1</v>
          </cell>
          <cell r="U778">
            <v>3</v>
          </cell>
          <cell r="V778">
            <v>2</v>
          </cell>
          <cell r="W778">
            <v>2</v>
          </cell>
          <cell r="X778">
            <v>8</v>
          </cell>
          <cell r="Y778">
            <v>0</v>
          </cell>
          <cell r="Z778">
            <v>0</v>
          </cell>
          <cell r="AA778">
            <v>0</v>
          </cell>
          <cell r="AB778">
            <v>0</v>
          </cell>
          <cell r="AC778">
            <v>0</v>
          </cell>
          <cell r="AD778">
            <v>0</v>
          </cell>
          <cell r="AE778" t="str">
            <v>La Unidad se encuentra adelantando las gestiones administrativas pertinentes para el desarrollo de los procesos de integración de información. Se está revisando el último borrador del convenio proyectado entre la UNGRD y la Dirección General Marítima - DI</v>
          </cell>
          <cell r="AF778">
            <v>42460.208333333299</v>
          </cell>
          <cell r="AG778">
            <v>42500.641353391198</v>
          </cell>
          <cell r="AH778" t="str">
            <v>Paula Contreras Murcia</v>
          </cell>
          <cell r="AI778" t="str">
            <v>paula.contreras@gestiondelriesgo.gov.co</v>
          </cell>
          <cell r="AJ778">
            <v>30</v>
          </cell>
          <cell r="AK778">
            <v>0</v>
          </cell>
          <cell r="AL778">
            <v>0</v>
          </cell>
        </row>
        <row r="779">
          <cell r="A779">
            <v>4268</v>
          </cell>
          <cell r="B779" t="str">
            <v>Todos por un Nuevo País</v>
          </cell>
          <cell r="C779" t="str">
            <v>Crecimiento verde</v>
          </cell>
          <cell r="D779" t="str">
            <v>Lograr un crecimiento resiliente y reducir la vulnerabilidad frente a los riesgos de desastres y al cambio climático</v>
          </cell>
          <cell r="E779" t="str">
            <v>Presidencia</v>
          </cell>
          <cell r="F779" t="str">
            <v>Unidad para la Gestión del Riesgo</v>
          </cell>
          <cell r="G779" t="str">
            <v>Prevención y mitigación del riesgo de desastres</v>
          </cell>
          <cell r="H779">
            <v>4268</v>
          </cell>
          <cell r="I779" t="str">
            <v>Municipios que cuentan con el documento de lineamientos para incorporar la gestión del riesgo de desastres en la revisión y ajuste del POT, articulado al plan de inversiones para los municipios</v>
          </cell>
          <cell r="J779" t="str">
            <v>Producto</v>
          </cell>
          <cell r="K779" t="str">
            <v>Sectorial</v>
          </cell>
          <cell r="L779" t="str">
            <v>SI</v>
          </cell>
          <cell r="M779" t="str">
            <v>SI</v>
          </cell>
          <cell r="N779" t="str">
            <v>NO</v>
          </cell>
          <cell r="O779" t="str">
            <v>SI</v>
          </cell>
          <cell r="P779" t="str">
            <v>Otro (Municipios)</v>
          </cell>
          <cell r="Q779" t="str">
            <v>Semestral</v>
          </cell>
          <cell r="R779" t="str">
            <v>Acumulado</v>
          </cell>
          <cell r="S779">
            <v>0</v>
          </cell>
          <cell r="T779">
            <v>5</v>
          </cell>
          <cell r="U779">
            <v>21</v>
          </cell>
          <cell r="V779">
            <v>21</v>
          </cell>
          <cell r="W779">
            <v>21</v>
          </cell>
          <cell r="X779">
            <v>68</v>
          </cell>
          <cell r="Y779">
            <v>0</v>
          </cell>
          <cell r="Z779">
            <v>0</v>
          </cell>
          <cell r="AA779">
            <v>0</v>
          </cell>
          <cell r="AB779">
            <v>0</v>
          </cell>
          <cell r="AC779">
            <v>0</v>
          </cell>
          <cell r="AD779">
            <v>0</v>
          </cell>
          <cell r="AE779" t="str">
            <v>1. Se adelantaron jornadas de acercamiento a los municipios que fueron objeto de asistencia en el año 2015 para presentar el trabajo adelantado a la nueva administración : Villa del Rosario, El Zulia, Los Patios (Norte de Santander), El Retiro, El Santuar</v>
          </cell>
          <cell r="AF779">
            <v>42490.208333333299</v>
          </cell>
          <cell r="AG779">
            <v>42502.405614780102</v>
          </cell>
          <cell r="AH779" t="str">
            <v>Beatriz Helena Parra</v>
          </cell>
          <cell r="AI779" t="str">
            <v>beatriz.parra@gestiondelriesgo.gov.co</v>
          </cell>
          <cell r="AJ779">
            <v>30</v>
          </cell>
          <cell r="AK779">
            <v>0</v>
          </cell>
          <cell r="AL779">
            <v>0</v>
          </cell>
        </row>
        <row r="780">
          <cell r="A780">
            <v>5024</v>
          </cell>
          <cell r="B780" t="str">
            <v>Todos por un Nuevo País</v>
          </cell>
          <cell r="C780" t="str">
            <v>Estrategias regionales</v>
          </cell>
          <cell r="D780" t="str">
            <v>Caribe próspero, equitativo y sin pobreza extrema</v>
          </cell>
          <cell r="E780" t="str">
            <v>Agropecuario</v>
          </cell>
          <cell r="F780" t="str">
            <v>MINAGRICULTURA</v>
          </cell>
          <cell r="G780" t="str">
            <v>Región Caribe - Agricultura</v>
          </cell>
          <cell r="H780">
            <v>5024</v>
          </cell>
          <cell r="I780" t="str">
            <v>Soluciones de vivienda rural entregadas - Caribe</v>
          </cell>
          <cell r="J780" t="str">
            <v>Producto</v>
          </cell>
          <cell r="K780" t="str">
            <v>Sectorial</v>
          </cell>
          <cell r="L780" t="str">
            <v>SI</v>
          </cell>
          <cell r="M780" t="str">
            <v>SI</v>
          </cell>
          <cell r="N780" t="str">
            <v>NO</v>
          </cell>
          <cell r="O780" t="str">
            <v>SI</v>
          </cell>
          <cell r="P780" t="str">
            <v xml:space="preserve">Soluciones de Vivienda Rural </v>
          </cell>
          <cell r="Q780" t="str">
            <v>Mensual</v>
          </cell>
          <cell r="R780" t="str">
            <v>Acumulado</v>
          </cell>
          <cell r="S780">
            <v>22976</v>
          </cell>
          <cell r="T780">
            <v>3035.8</v>
          </cell>
          <cell r="U780">
            <v>3642.96</v>
          </cell>
          <cell r="V780">
            <v>4047.7330000000002</v>
          </cell>
          <cell r="W780">
            <v>4452.5069999999996</v>
          </cell>
          <cell r="X780">
            <v>15179</v>
          </cell>
          <cell r="Y780">
            <v>318</v>
          </cell>
          <cell r="Z780">
            <v>8.7289999999999992</v>
          </cell>
          <cell r="AA780">
            <v>4580</v>
          </cell>
          <cell r="AB780">
            <v>30.172999999999998</v>
          </cell>
          <cell r="AC780">
            <v>42490.208333333299</v>
          </cell>
          <cell r="AD780">
            <v>42501.440052164398</v>
          </cell>
          <cell r="AE780" t="str">
            <v>En lo corrido de 2016, el MADR a través del Banco Agrario, ha logrado entregar un total de 318 soluciones de vivienda de interés social rural en la zona rural dispersa de 6 departamentos de la región caribe (para población campesina y desplazada), a igual</v>
          </cell>
          <cell r="AF780">
            <v>42490.208333333299</v>
          </cell>
          <cell r="AG780">
            <v>42501.440052002297</v>
          </cell>
          <cell r="AH780" t="str">
            <v>Héctor Julio Álvarez Rivero</v>
          </cell>
          <cell r="AI780" t="str">
            <v>hector.alvarez@minagricultura.gov.co</v>
          </cell>
          <cell r="AJ780">
            <v>12</v>
          </cell>
          <cell r="AK780">
            <v>42520.208333333299</v>
          </cell>
          <cell r="AL780">
            <v>-25</v>
          </cell>
        </row>
        <row r="781">
          <cell r="A781">
            <v>5025</v>
          </cell>
          <cell r="B781" t="str">
            <v>Todos por un Nuevo País</v>
          </cell>
          <cell r="C781" t="str">
            <v>Estrategias regionales</v>
          </cell>
          <cell r="D781" t="str">
            <v>Caribe próspero, equitativo y sin pobreza extrema</v>
          </cell>
          <cell r="E781" t="str">
            <v>Agropecuario</v>
          </cell>
          <cell r="F781" t="str">
            <v>MINAGRICULTURA</v>
          </cell>
          <cell r="G781" t="str">
            <v>Región Caribe - Agricultura</v>
          </cell>
          <cell r="H781">
            <v>5025</v>
          </cell>
          <cell r="I781" t="str">
            <v>Productores rurales beneficiados con asistencia técnica integral - Caribe</v>
          </cell>
          <cell r="J781" t="str">
            <v>Producto</v>
          </cell>
          <cell r="K781" t="str">
            <v>Sectorial</v>
          </cell>
          <cell r="L781" t="str">
            <v>SI</v>
          </cell>
          <cell r="M781" t="str">
            <v>SI</v>
          </cell>
          <cell r="N781" t="str">
            <v>NO</v>
          </cell>
          <cell r="O781" t="str">
            <v>SI</v>
          </cell>
          <cell r="P781" t="str">
            <v>Productores rurales</v>
          </cell>
          <cell r="Q781" t="str">
            <v>Semestral</v>
          </cell>
          <cell r="R781" t="str">
            <v>Acumulado</v>
          </cell>
          <cell r="S781">
            <v>32000</v>
          </cell>
          <cell r="T781">
            <v>0</v>
          </cell>
          <cell r="U781">
            <v>0</v>
          </cell>
          <cell r="V781">
            <v>0</v>
          </cell>
          <cell r="W781">
            <v>0</v>
          </cell>
          <cell r="X781">
            <v>66500</v>
          </cell>
          <cell r="Y781">
            <v>0</v>
          </cell>
          <cell r="Z781">
            <v>0</v>
          </cell>
          <cell r="AA781">
            <v>0</v>
          </cell>
          <cell r="AB781">
            <v>0</v>
          </cell>
          <cell r="AC781">
            <v>0</v>
          </cell>
          <cell r="AD781">
            <v>0</v>
          </cell>
          <cell r="AE781" t="str">
            <v>Se reporta el cierre de la convocatoria de Asistencia Técnica Gremial, se recibieron los proyectos y se encuentran en fase de evaluación de acuerdo con los términos de referencia.</v>
          </cell>
          <cell r="AF781">
            <v>42490.208333333299</v>
          </cell>
          <cell r="AG781">
            <v>42495.338746412002</v>
          </cell>
          <cell r="AH781" t="str">
            <v>Claudia Jimena Cuervo Cardona</v>
          </cell>
          <cell r="AI781" t="str">
            <v>claudia.cuervo@minagricultura.gov.co</v>
          </cell>
          <cell r="AJ781">
            <v>15</v>
          </cell>
          <cell r="AK781">
            <v>0</v>
          </cell>
          <cell r="AL781">
            <v>0</v>
          </cell>
        </row>
        <row r="782">
          <cell r="A782">
            <v>5026</v>
          </cell>
          <cell r="B782" t="str">
            <v>Todos por un Nuevo País</v>
          </cell>
          <cell r="C782" t="str">
            <v>Estrategias regionales</v>
          </cell>
          <cell r="D782" t="str">
            <v>Caribe próspero, equitativo y sin pobreza extrema</v>
          </cell>
          <cell r="E782" t="str">
            <v>Agropecuario</v>
          </cell>
          <cell r="F782" t="str">
            <v>MINAGRICULTURA</v>
          </cell>
          <cell r="G782" t="str">
            <v>Región Caribe - Agricultura</v>
          </cell>
          <cell r="H782">
            <v>5026</v>
          </cell>
          <cell r="I782" t="str">
            <v>Ciénagas intervenidas  con repoblamiento pesquero - Caribe</v>
          </cell>
          <cell r="J782" t="str">
            <v>Resultado</v>
          </cell>
          <cell r="K782" t="str">
            <v>Sectorial</v>
          </cell>
          <cell r="L782" t="str">
            <v>SI</v>
          </cell>
          <cell r="M782" t="str">
            <v>SI</v>
          </cell>
          <cell r="N782" t="str">
            <v>NO</v>
          </cell>
          <cell r="O782" t="str">
            <v>SI</v>
          </cell>
          <cell r="P782" t="str">
            <v>Cienagas</v>
          </cell>
          <cell r="Q782" t="str">
            <v>Semestral</v>
          </cell>
          <cell r="R782" t="str">
            <v>Capacidad</v>
          </cell>
          <cell r="S782">
            <v>9</v>
          </cell>
          <cell r="T782">
            <v>12</v>
          </cell>
          <cell r="U782">
            <v>15</v>
          </cell>
          <cell r="V782">
            <v>18</v>
          </cell>
          <cell r="W782">
            <v>20</v>
          </cell>
          <cell r="X782">
            <v>20</v>
          </cell>
          <cell r="Y782">
            <v>0</v>
          </cell>
          <cell r="Z782">
            <v>0</v>
          </cell>
          <cell r="AA782">
            <v>0</v>
          </cell>
          <cell r="AB782">
            <v>0</v>
          </cell>
          <cell r="AC782">
            <v>0</v>
          </cell>
          <cell r="AD782">
            <v>0</v>
          </cell>
          <cell r="AE782">
            <v>0</v>
          </cell>
          <cell r="AF782">
            <v>0</v>
          </cell>
          <cell r="AG782">
            <v>0</v>
          </cell>
          <cell r="AH782" t="str">
            <v>Luis Humberto Guzman Vergara</v>
          </cell>
          <cell r="AI782" t="str">
            <v>luis.guzman@minagricultura.gov.co</v>
          </cell>
          <cell r="AJ782">
            <v>30</v>
          </cell>
          <cell r="AK782">
            <v>0</v>
          </cell>
          <cell r="AL782">
            <v>0</v>
          </cell>
        </row>
        <row r="783">
          <cell r="A783">
            <v>5027</v>
          </cell>
          <cell r="B783" t="str">
            <v>Todos por un Nuevo País</v>
          </cell>
          <cell r="C783" t="str">
            <v>Estrategias regionales</v>
          </cell>
          <cell r="D783" t="str">
            <v>Caribe próspero, equitativo y sin pobreza extrema</v>
          </cell>
          <cell r="E783" t="str">
            <v>Agropecuario</v>
          </cell>
          <cell r="F783" t="str">
            <v>MINAGRICULTURA</v>
          </cell>
          <cell r="G783" t="str">
            <v>Región Caribe - Agricultura</v>
          </cell>
          <cell r="H783">
            <v>5027</v>
          </cell>
          <cell r="I783" t="str">
            <v>Número de alevinos utilizados en actividades de repoblamiento - Caribe</v>
          </cell>
          <cell r="J783" t="str">
            <v>Producto</v>
          </cell>
          <cell r="K783" t="str">
            <v>Sectorial</v>
          </cell>
          <cell r="L783" t="str">
            <v>SI</v>
          </cell>
          <cell r="M783" t="str">
            <v>SI</v>
          </cell>
          <cell r="N783" t="str">
            <v>NO</v>
          </cell>
          <cell r="O783" t="str">
            <v>SI</v>
          </cell>
          <cell r="P783" t="str">
            <v>Alevinos</v>
          </cell>
          <cell r="Q783" t="str">
            <v>Semestral</v>
          </cell>
          <cell r="R783" t="str">
            <v>Flujo</v>
          </cell>
          <cell r="S783">
            <v>6000000</v>
          </cell>
          <cell r="T783">
            <v>6000000</v>
          </cell>
          <cell r="U783">
            <v>12000000</v>
          </cell>
          <cell r="V783">
            <v>16000000</v>
          </cell>
          <cell r="W783">
            <v>20000000</v>
          </cell>
          <cell r="X783">
            <v>20000000</v>
          </cell>
          <cell r="Y783">
            <v>0</v>
          </cell>
          <cell r="Z783">
            <v>0</v>
          </cell>
          <cell r="AA783">
            <v>0</v>
          </cell>
          <cell r="AB783">
            <v>0</v>
          </cell>
          <cell r="AC783">
            <v>0</v>
          </cell>
          <cell r="AD783">
            <v>0</v>
          </cell>
          <cell r="AE783">
            <v>0</v>
          </cell>
          <cell r="AF783">
            <v>0</v>
          </cell>
          <cell r="AG783">
            <v>0</v>
          </cell>
          <cell r="AH783" t="str">
            <v>Luis Humberto Guzman Vergara</v>
          </cell>
          <cell r="AI783" t="str">
            <v>luis.guzman@minagricultura.gov.co</v>
          </cell>
          <cell r="AJ783">
            <v>30</v>
          </cell>
          <cell r="AK783">
            <v>0</v>
          </cell>
          <cell r="AL783">
            <v>0</v>
          </cell>
        </row>
        <row r="784">
          <cell r="A784">
            <v>5028</v>
          </cell>
          <cell r="B784" t="str">
            <v>Todos por un Nuevo País</v>
          </cell>
          <cell r="C784" t="str">
            <v>Estrategias regionales</v>
          </cell>
          <cell r="D784" t="str">
            <v>Caribe próspero, equitativo y sin pobreza extrema</v>
          </cell>
          <cell r="E784" t="str">
            <v>Agropecuario</v>
          </cell>
          <cell r="F784" t="str">
            <v>MINAGRICULTURA</v>
          </cell>
          <cell r="G784" t="str">
            <v>Región Caribe - Agricultura</v>
          </cell>
          <cell r="H784">
            <v>5028</v>
          </cell>
          <cell r="I784" t="str">
            <v>Soluciones de vivienda rural entregadas - San Andrés.</v>
          </cell>
          <cell r="J784" t="str">
            <v>Producto</v>
          </cell>
          <cell r="K784" t="str">
            <v>Sectorial</v>
          </cell>
          <cell r="L784" t="str">
            <v>SI</v>
          </cell>
          <cell r="M784" t="str">
            <v>SI</v>
          </cell>
          <cell r="N784" t="str">
            <v>NO</v>
          </cell>
          <cell r="O784" t="str">
            <v>SI</v>
          </cell>
          <cell r="P784" t="str">
            <v xml:space="preserve">Soluciones de Vivienda Rural </v>
          </cell>
          <cell r="Q784" t="str">
            <v>Mensual</v>
          </cell>
          <cell r="R784" t="str">
            <v>Acumulado</v>
          </cell>
          <cell r="S784">
            <v>0</v>
          </cell>
          <cell r="T784">
            <v>0</v>
          </cell>
          <cell r="U784">
            <v>114</v>
          </cell>
          <cell r="V784">
            <v>70</v>
          </cell>
          <cell r="W784">
            <v>77</v>
          </cell>
          <cell r="X784">
            <v>261</v>
          </cell>
          <cell r="Y784">
            <v>0</v>
          </cell>
          <cell r="Z784">
            <v>0</v>
          </cell>
          <cell r="AA784">
            <v>1</v>
          </cell>
          <cell r="AB784">
            <v>0.38</v>
          </cell>
          <cell r="AC784">
            <v>42460.208333333299</v>
          </cell>
          <cell r="AD784">
            <v>42473.662143171299</v>
          </cell>
          <cell r="AE784" t="str">
            <v>En lo corrido de 2016, el MADR a través del Banco Agrario no ha entregado soluciones de vivienda rural en san Andrés. . Las cifras del indicador presentan un rezago de 30 días respecto al mes de reporte. Los principales riesgos asociados a la ejecución pa</v>
          </cell>
          <cell r="AF784">
            <v>42490.208333333299</v>
          </cell>
          <cell r="AG784">
            <v>42501.4382519676</v>
          </cell>
          <cell r="AH784" t="str">
            <v>Héctor Julio Álvarez Rivero</v>
          </cell>
          <cell r="AI784" t="str">
            <v>hector.alvarez@minagricultura.gov.co</v>
          </cell>
          <cell r="AJ784">
            <v>12</v>
          </cell>
          <cell r="AK784">
            <v>42490.208333333299</v>
          </cell>
          <cell r="AL784">
            <v>5</v>
          </cell>
        </row>
        <row r="785">
          <cell r="A785">
            <v>5072</v>
          </cell>
          <cell r="B785" t="str">
            <v>Todos por un Nuevo País</v>
          </cell>
          <cell r="C785" t="str">
            <v>Estrategias regionales</v>
          </cell>
          <cell r="D785" t="str">
            <v>Caribe próspero, equitativo y sin pobreza extrema</v>
          </cell>
          <cell r="E785" t="str">
            <v>Ambiente</v>
          </cell>
          <cell r="F785" t="str">
            <v>MinAmbiente</v>
          </cell>
          <cell r="G785" t="str">
            <v>Región Caribe - Ambiente</v>
          </cell>
          <cell r="H785">
            <v>5072</v>
          </cell>
          <cell r="I785" t="str">
            <v>Número de municipios asesorados por las Autoridades Ambientales para la revisión y ajuste de los Planes de Ordenamiento Territorial (POT), incorporando las determinantes ambientales incluyendo la temática de riesgo.</v>
          </cell>
          <cell r="J785" t="str">
            <v>Producto</v>
          </cell>
          <cell r="K785" t="str">
            <v>Sectorial</v>
          </cell>
          <cell r="L785" t="str">
            <v>SI</v>
          </cell>
          <cell r="M785" t="str">
            <v>SI</v>
          </cell>
          <cell r="N785" t="str">
            <v>NO</v>
          </cell>
          <cell r="O785" t="str">
            <v>SI</v>
          </cell>
          <cell r="P785" t="str">
            <v>Municipios</v>
          </cell>
          <cell r="Q785" t="str">
            <v>Semestral</v>
          </cell>
          <cell r="R785" t="str">
            <v>Capacidad</v>
          </cell>
          <cell r="S785">
            <v>0</v>
          </cell>
          <cell r="T785">
            <v>10</v>
          </cell>
          <cell r="U785">
            <v>20</v>
          </cell>
          <cell r="V785">
            <v>35</v>
          </cell>
          <cell r="W785">
            <v>50</v>
          </cell>
          <cell r="X785">
            <v>50</v>
          </cell>
          <cell r="Y785">
            <v>0</v>
          </cell>
          <cell r="Z785">
            <v>0</v>
          </cell>
          <cell r="AA785">
            <v>0</v>
          </cell>
          <cell r="AB785">
            <v>0</v>
          </cell>
          <cell r="AC785">
            <v>0</v>
          </cell>
          <cell r="AD785">
            <v>0</v>
          </cell>
          <cell r="AE785">
            <v>0</v>
          </cell>
          <cell r="AF785">
            <v>0</v>
          </cell>
          <cell r="AG785">
            <v>0</v>
          </cell>
          <cell r="AH785" t="str">
            <v>Luis Alberto Giraldo Fernandez</v>
          </cell>
          <cell r="AI785" t="str">
            <v>lgiraldo@minambiente.gov.co</v>
          </cell>
          <cell r="AJ785">
            <v>30</v>
          </cell>
          <cell r="AK785">
            <v>0</v>
          </cell>
          <cell r="AL785">
            <v>0</v>
          </cell>
        </row>
        <row r="786">
          <cell r="A786">
            <v>5073</v>
          </cell>
          <cell r="B786" t="str">
            <v>Todos por un Nuevo País</v>
          </cell>
          <cell r="C786" t="str">
            <v>Estrategias regionales</v>
          </cell>
          <cell r="D786" t="str">
            <v>Caribe próspero, equitativo y sin pobreza extrema</v>
          </cell>
          <cell r="E786" t="str">
            <v>Ambiente</v>
          </cell>
          <cell r="F786" t="str">
            <v>MinAmbiente</v>
          </cell>
          <cell r="G786" t="str">
            <v>Región Caribe - Ambiente</v>
          </cell>
          <cell r="H786">
            <v>5073</v>
          </cell>
          <cell r="I786" t="str">
            <v>Planes de Cambio Climático departamentales formulados</v>
          </cell>
          <cell r="J786" t="str">
            <v>Producto</v>
          </cell>
          <cell r="K786" t="str">
            <v>Sectorial</v>
          </cell>
          <cell r="L786" t="str">
            <v>SI</v>
          </cell>
          <cell r="M786" t="str">
            <v>SI</v>
          </cell>
          <cell r="N786" t="str">
            <v>NO</v>
          </cell>
          <cell r="O786" t="str">
            <v>SI</v>
          </cell>
          <cell r="P786" t="str">
            <v>planes</v>
          </cell>
          <cell r="Q786" t="str">
            <v>Semestral</v>
          </cell>
          <cell r="R786" t="str">
            <v>Stock</v>
          </cell>
          <cell r="S786">
            <v>0</v>
          </cell>
          <cell r="T786">
            <v>0</v>
          </cell>
          <cell r="U786">
            <v>0</v>
          </cell>
          <cell r="V786">
            <v>2</v>
          </cell>
          <cell r="W786">
            <v>2</v>
          </cell>
          <cell r="X786">
            <v>2</v>
          </cell>
          <cell r="Y786">
            <v>0</v>
          </cell>
          <cell r="Z786">
            <v>0</v>
          </cell>
          <cell r="AA786">
            <v>0</v>
          </cell>
          <cell r="AB786">
            <v>0</v>
          </cell>
          <cell r="AC786">
            <v>0</v>
          </cell>
          <cell r="AD786">
            <v>0</v>
          </cell>
          <cell r="AE786" t="str">
            <v xml:space="preserve">Mesas de trabajo sectoriales (desarrollo económico, ordenamiento territorial, gestión de riesgos y sostenibilidad ambiental) plan de cambio climático del Magdalena Taller en Corpocesar </v>
          </cell>
          <cell r="AF786">
            <v>42490.208333333299</v>
          </cell>
          <cell r="AG786">
            <v>42506.828666122703</v>
          </cell>
          <cell r="AH786" t="str">
            <v>Rodrigo Suárez Castaño</v>
          </cell>
          <cell r="AI786" t="str">
            <v>rsuarez@minambiente.gov.co</v>
          </cell>
          <cell r="AJ786">
            <v>0</v>
          </cell>
          <cell r="AK786">
            <v>0</v>
          </cell>
          <cell r="AL786">
            <v>0</v>
          </cell>
        </row>
        <row r="787">
          <cell r="A787">
            <v>5076</v>
          </cell>
          <cell r="B787" t="str">
            <v>Todos por un Nuevo País</v>
          </cell>
          <cell r="C787" t="str">
            <v>Estrategias regionales</v>
          </cell>
          <cell r="D787" t="str">
            <v>Caribe próspero, equitativo y sin pobreza extrema</v>
          </cell>
          <cell r="E787" t="str">
            <v>Ambiente</v>
          </cell>
          <cell r="F787" t="str">
            <v>MinAmbiente</v>
          </cell>
          <cell r="G787" t="str">
            <v>Región Caribe - Ambiente</v>
          </cell>
          <cell r="H787">
            <v>5076</v>
          </cell>
          <cell r="I787" t="str">
            <v>Planes de Ordenación y Manejo Integrado de las Unidades Ambientales Costeras POMIUAC, formulados</v>
          </cell>
          <cell r="J787" t="str">
            <v>Producto</v>
          </cell>
          <cell r="K787" t="str">
            <v>Sectorial</v>
          </cell>
          <cell r="L787" t="str">
            <v>SI</v>
          </cell>
          <cell r="M787" t="str">
            <v>SI</v>
          </cell>
          <cell r="N787" t="str">
            <v>NO</v>
          </cell>
          <cell r="O787" t="str">
            <v>SI</v>
          </cell>
          <cell r="P787" t="str">
            <v>planes</v>
          </cell>
          <cell r="Q787" t="str">
            <v>Semestral</v>
          </cell>
          <cell r="R787" t="str">
            <v>Acumulado</v>
          </cell>
          <cell r="S787">
            <v>0</v>
          </cell>
          <cell r="T787">
            <v>0</v>
          </cell>
          <cell r="U787">
            <v>0</v>
          </cell>
          <cell r="V787">
            <v>0</v>
          </cell>
          <cell r="W787">
            <v>6</v>
          </cell>
          <cell r="X787">
            <v>6</v>
          </cell>
          <cell r="Y787">
            <v>0</v>
          </cell>
          <cell r="Z787">
            <v>0</v>
          </cell>
          <cell r="AA787">
            <v>0</v>
          </cell>
          <cell r="AB787">
            <v>0</v>
          </cell>
          <cell r="AC787">
            <v>0</v>
          </cell>
          <cell r="AD787">
            <v>0</v>
          </cell>
          <cell r="AE787" t="str">
            <v>En el marco de la transferencia a INVEMAR a través de la resolución 478 de 2016, se realizaron reuniones para socializar y presentar Plan de Trabajo UAC Alta Guajira se recibe plan de acción por parte del INVEMAR el dia 29 de abril para ser revisado por s</v>
          </cell>
          <cell r="AF787">
            <v>42490.208333333299</v>
          </cell>
          <cell r="AG787">
            <v>42496.7863524653</v>
          </cell>
          <cell r="AH787" t="str">
            <v>Andrea  Ramírez</v>
          </cell>
          <cell r="AI787" t="str">
            <v>ARamirez@minambiente.gov.co</v>
          </cell>
          <cell r="AJ787">
            <v>30</v>
          </cell>
          <cell r="AK787">
            <v>0</v>
          </cell>
          <cell r="AL787">
            <v>0</v>
          </cell>
        </row>
        <row r="788">
          <cell r="A788">
            <v>5077</v>
          </cell>
          <cell r="B788" t="str">
            <v>Todos por un Nuevo País</v>
          </cell>
          <cell r="C788" t="str">
            <v>Estrategias regionales</v>
          </cell>
          <cell r="D788" t="str">
            <v>Caribe próspero, equitativo y sin pobreza extrema</v>
          </cell>
          <cell r="E788" t="str">
            <v>Ambiente</v>
          </cell>
          <cell r="F788" t="str">
            <v>MinAmbiente</v>
          </cell>
          <cell r="G788" t="str">
            <v>Región Caribe - Ambiente</v>
          </cell>
          <cell r="H788">
            <v>5077</v>
          </cell>
          <cell r="I788" t="str">
            <v>Estudios regionales de erosión costera realizados</v>
          </cell>
          <cell r="J788" t="str">
            <v>Producto</v>
          </cell>
          <cell r="K788" t="str">
            <v>Sectorial</v>
          </cell>
          <cell r="L788" t="str">
            <v>SI</v>
          </cell>
          <cell r="M788" t="str">
            <v>SI</v>
          </cell>
          <cell r="N788" t="str">
            <v>NO</v>
          </cell>
          <cell r="O788" t="str">
            <v>SI</v>
          </cell>
          <cell r="P788" t="str">
            <v>Estudios</v>
          </cell>
          <cell r="Q788" t="str">
            <v>Anual</v>
          </cell>
          <cell r="R788" t="str">
            <v>Acumulado</v>
          </cell>
          <cell r="S788">
            <v>0</v>
          </cell>
          <cell r="T788">
            <v>0</v>
          </cell>
          <cell r="U788">
            <v>0</v>
          </cell>
          <cell r="V788">
            <v>0</v>
          </cell>
          <cell r="W788">
            <v>2</v>
          </cell>
          <cell r="X788">
            <v>2</v>
          </cell>
          <cell r="Y788">
            <v>0</v>
          </cell>
          <cell r="Z788">
            <v>0</v>
          </cell>
          <cell r="AA788">
            <v>0</v>
          </cell>
          <cell r="AB788">
            <v>0</v>
          </cell>
          <cell r="AC788">
            <v>0</v>
          </cell>
          <cell r="AD788">
            <v>0</v>
          </cell>
          <cell r="AE788">
            <v>0</v>
          </cell>
          <cell r="AF788">
            <v>0</v>
          </cell>
          <cell r="AG788">
            <v>0</v>
          </cell>
          <cell r="AH788" t="str">
            <v>Andrea  Ramírez</v>
          </cell>
          <cell r="AI788" t="str">
            <v>ARamirez@minambiente.gov.co</v>
          </cell>
          <cell r="AJ788">
            <v>0</v>
          </cell>
          <cell r="AK788">
            <v>0</v>
          </cell>
          <cell r="AL788">
            <v>0</v>
          </cell>
        </row>
        <row r="789">
          <cell r="A789">
            <v>5089</v>
          </cell>
          <cell r="B789" t="str">
            <v>Todos por un Nuevo País</v>
          </cell>
          <cell r="C789" t="str">
            <v>Estrategias regionales</v>
          </cell>
          <cell r="D789" t="str">
            <v>Caribe próspero, equitativo y sin pobreza extrema</v>
          </cell>
          <cell r="E789" t="str">
            <v>Ambiente</v>
          </cell>
          <cell r="F789" t="str">
            <v>MinAmbiente</v>
          </cell>
          <cell r="G789" t="str">
            <v>Región Caribe - Ambiente</v>
          </cell>
          <cell r="H789">
            <v>5089</v>
          </cell>
          <cell r="I789" t="str">
            <v>Hectáreas que cuentan con planes de ordenación y manejo de cuenca elaborados y/o ajustados. (Caribe)</v>
          </cell>
          <cell r="J789" t="str">
            <v>Gestión</v>
          </cell>
          <cell r="K789" t="str">
            <v>Sectorial</v>
          </cell>
          <cell r="L789" t="str">
            <v>SI</v>
          </cell>
          <cell r="M789" t="str">
            <v>SI</v>
          </cell>
          <cell r="N789" t="str">
            <v>NO</v>
          </cell>
          <cell r="O789" t="str">
            <v>SI</v>
          </cell>
          <cell r="P789" t="str">
            <v>Hectáreas</v>
          </cell>
          <cell r="Q789" t="str">
            <v>Semestral</v>
          </cell>
          <cell r="R789" t="str">
            <v>Capacidad</v>
          </cell>
          <cell r="S789">
            <v>0</v>
          </cell>
          <cell r="T789">
            <v>0</v>
          </cell>
          <cell r="U789">
            <v>89447</v>
          </cell>
          <cell r="V789">
            <v>963746</v>
          </cell>
          <cell r="W789">
            <v>963746</v>
          </cell>
          <cell r="X789">
            <v>963746</v>
          </cell>
          <cell r="Y789">
            <v>0</v>
          </cell>
          <cell r="Z789">
            <v>0</v>
          </cell>
          <cell r="AA789">
            <v>0</v>
          </cell>
          <cell r="AB789">
            <v>0</v>
          </cell>
          <cell r="AC789">
            <v>0</v>
          </cell>
          <cell r="AD789">
            <v>0</v>
          </cell>
          <cell r="AE789" t="str">
            <v>• Conformado el 100% de Comisiones Conjuntas para abordar los procesos de ordenamiento de Cuencas priorizadas (1 Comisión Conjunta) • Declarado en ordenación las 6 cuencas objeto de elaboración y/o ajuste de POMCAS. • Contratadas las 6 Consultorías para a</v>
          </cell>
          <cell r="AF789">
            <v>42490.208333333299</v>
          </cell>
          <cell r="AG789">
            <v>42506.785204664397</v>
          </cell>
          <cell r="AH789" t="str">
            <v>Ricardo Arnold Baduin Ricardo</v>
          </cell>
          <cell r="AI789" t="str">
            <v>RBaduin@minambiente.gov.co</v>
          </cell>
          <cell r="AJ789">
            <v>30</v>
          </cell>
          <cell r="AK789">
            <v>0</v>
          </cell>
          <cell r="AL789">
            <v>0</v>
          </cell>
        </row>
        <row r="790">
          <cell r="A790">
            <v>5074</v>
          </cell>
          <cell r="B790" t="str">
            <v>Todos por un Nuevo País</v>
          </cell>
          <cell r="C790" t="str">
            <v>Estrategias regionales</v>
          </cell>
          <cell r="D790" t="str">
            <v>Caribe próspero, equitativo y sin pobreza extrema</v>
          </cell>
          <cell r="E790" t="str">
            <v>Ambiente</v>
          </cell>
          <cell r="F790" t="str">
            <v>Parques Nacionales</v>
          </cell>
          <cell r="G790" t="str">
            <v>Región Caribe - Ambiente</v>
          </cell>
          <cell r="H790">
            <v>5074</v>
          </cell>
          <cell r="I790" t="str">
            <v>Hectáreas de áreas protegidas de la región Caribe incorporadas en SINAP</v>
          </cell>
          <cell r="J790" t="str">
            <v>Gestión</v>
          </cell>
          <cell r="K790" t="str">
            <v>Sectorial</v>
          </cell>
          <cell r="L790" t="str">
            <v>SI</v>
          </cell>
          <cell r="M790" t="str">
            <v>SI</v>
          </cell>
          <cell r="N790" t="str">
            <v>NO</v>
          </cell>
          <cell r="O790" t="str">
            <v>SI</v>
          </cell>
          <cell r="P790" t="str">
            <v>Hectáreas</v>
          </cell>
          <cell r="Q790" t="str">
            <v>Trimestral</v>
          </cell>
          <cell r="R790" t="str">
            <v>Flujo</v>
          </cell>
          <cell r="S790">
            <v>385982</v>
          </cell>
          <cell r="T790">
            <v>385989.59499999997</v>
          </cell>
          <cell r="U790">
            <v>386256.696</v>
          </cell>
          <cell r="V790">
            <v>389297.63</v>
          </cell>
          <cell r="W790">
            <v>414924.99300000002</v>
          </cell>
          <cell r="X790">
            <v>414925</v>
          </cell>
          <cell r="Y790">
            <v>387247.3</v>
          </cell>
          <cell r="Z790">
            <v>100</v>
          </cell>
          <cell r="AA790">
            <v>385981.1</v>
          </cell>
          <cell r="AB790">
            <v>93.02</v>
          </cell>
          <cell r="AC790">
            <v>42460.208333333299</v>
          </cell>
          <cell r="AD790">
            <v>42471.608784108801</v>
          </cell>
          <cell r="AE790" t="str">
            <v>Corpouraba en cuanto a las DMRI Zona Norte continua proceso de reuniones con comunidades y entidades, asi como recopilacion de informacion secundaria -Se incluye en el diagnóstico para la actualizacion del PGAR y su inclusion en el PAI</v>
          </cell>
          <cell r="AF790">
            <v>42490.208333333299</v>
          </cell>
          <cell r="AG790">
            <v>42496.775040509303</v>
          </cell>
          <cell r="AH790" t="str">
            <v>Julia Miranda Londoño</v>
          </cell>
          <cell r="AI790" t="str">
            <v>julia.miranda@parquesnacionales.gov.co</v>
          </cell>
          <cell r="AJ790">
            <v>30</v>
          </cell>
          <cell r="AK790">
            <v>42551.208333333299</v>
          </cell>
          <cell r="AL790">
            <v>-73</v>
          </cell>
        </row>
        <row r="791">
          <cell r="A791">
            <v>5075</v>
          </cell>
          <cell r="B791" t="str">
            <v>Todos por un Nuevo País</v>
          </cell>
          <cell r="C791" t="str">
            <v>Estrategias regionales</v>
          </cell>
          <cell r="D791" t="str">
            <v>Caribe próspero, equitativo y sin pobreza extrema</v>
          </cell>
          <cell r="E791" t="str">
            <v>Ambiente</v>
          </cell>
          <cell r="F791" t="str">
            <v>Parques Nacionales</v>
          </cell>
          <cell r="G791" t="str">
            <v>Región Caribe - Ambiente</v>
          </cell>
          <cell r="H791">
            <v>5075</v>
          </cell>
          <cell r="I791" t="str">
            <v>Áreas protegidas del SPNN de la Región Caribe adelantando estrategias de solución de conflictos por uso, ocupación y tenencia</v>
          </cell>
          <cell r="J791" t="str">
            <v>Producto</v>
          </cell>
          <cell r="K791" t="str">
            <v>Sectorial</v>
          </cell>
          <cell r="L791" t="str">
            <v>SI</v>
          </cell>
          <cell r="M791" t="str">
            <v>SI</v>
          </cell>
          <cell r="N791" t="str">
            <v>NO</v>
          </cell>
          <cell r="O791" t="str">
            <v>SI</v>
          </cell>
          <cell r="P791" t="str">
            <v>Áreas del SPNN</v>
          </cell>
          <cell r="Q791" t="str">
            <v>Semestral</v>
          </cell>
          <cell r="R791" t="str">
            <v>Capacidad</v>
          </cell>
          <cell r="S791">
            <v>7</v>
          </cell>
          <cell r="T791">
            <v>7</v>
          </cell>
          <cell r="U791">
            <v>7</v>
          </cell>
          <cell r="V791">
            <v>8</v>
          </cell>
          <cell r="W791">
            <v>8</v>
          </cell>
          <cell r="X791">
            <v>8</v>
          </cell>
          <cell r="Y791">
            <v>0</v>
          </cell>
          <cell r="Z791">
            <v>0</v>
          </cell>
          <cell r="AA791">
            <v>0</v>
          </cell>
          <cell r="AB791">
            <v>0</v>
          </cell>
          <cell r="AC791">
            <v>0</v>
          </cell>
          <cell r="AD791">
            <v>0</v>
          </cell>
          <cell r="AE791" t="str">
            <v>SNSM sector salida al mar JAC don diego, JAC los achiotes, JAC perico agiado, JAC Marquetalia, , ASOCOCAM , NACIONES UNIDAS, DEFESORIA DEL PUEBLO, Direccion de PNN, delegados de Ministerio de ambiente , Presidencia firman un acuerdo de Voluntades con camp</v>
          </cell>
          <cell r="AF791">
            <v>42460.208333333299</v>
          </cell>
          <cell r="AG791">
            <v>42468.726932905098</v>
          </cell>
          <cell r="AH791" t="str">
            <v>Julia Miranda Londoño</v>
          </cell>
          <cell r="AI791" t="str">
            <v>julia.miranda@parquesnacionales.gov.co</v>
          </cell>
          <cell r="AJ791">
            <v>30</v>
          </cell>
          <cell r="AK791">
            <v>0</v>
          </cell>
          <cell r="AL791">
            <v>0</v>
          </cell>
        </row>
        <row r="792">
          <cell r="A792">
            <v>5099</v>
          </cell>
          <cell r="B792" t="str">
            <v>Todos por un Nuevo País</v>
          </cell>
          <cell r="C792" t="str">
            <v>Estrategias regionales</v>
          </cell>
          <cell r="D792" t="str">
            <v>Caribe próspero, equitativo y sin pobreza extrema</v>
          </cell>
          <cell r="E792" t="str">
            <v>Comercio</v>
          </cell>
          <cell r="F792" t="str">
            <v>MINCOMERCIO</v>
          </cell>
          <cell r="G792" t="str">
            <v>Región Caribe - Comercio</v>
          </cell>
          <cell r="H792">
            <v>5099</v>
          </cell>
          <cell r="I792" t="str">
            <v>Procesos de innovación implementados en los sectores priorizados con Rutas Competitivas - Región Caribe</v>
          </cell>
          <cell r="J792" t="str">
            <v>Producto</v>
          </cell>
          <cell r="K792" t="str">
            <v>Sectorial</v>
          </cell>
          <cell r="L792" t="str">
            <v>SI</v>
          </cell>
          <cell r="M792" t="str">
            <v>NO</v>
          </cell>
          <cell r="N792" t="str">
            <v>NO</v>
          </cell>
          <cell r="O792" t="str">
            <v>SI</v>
          </cell>
          <cell r="P792" t="str">
            <v>Procesos</v>
          </cell>
          <cell r="Q792" t="str">
            <v>Trimestral</v>
          </cell>
          <cell r="R792" t="str">
            <v>Acumulado</v>
          </cell>
          <cell r="S792">
            <v>0</v>
          </cell>
          <cell r="T792">
            <v>2</v>
          </cell>
          <cell r="U792">
            <v>2</v>
          </cell>
          <cell r="V792">
            <v>2</v>
          </cell>
          <cell r="W792">
            <v>2</v>
          </cell>
          <cell r="X792">
            <v>8</v>
          </cell>
          <cell r="Y792">
            <v>0</v>
          </cell>
          <cell r="Z792">
            <v>0</v>
          </cell>
          <cell r="AA792">
            <v>0</v>
          </cell>
          <cell r="AB792">
            <v>0</v>
          </cell>
          <cell r="AC792">
            <v>0</v>
          </cell>
          <cell r="AD792">
            <v>0</v>
          </cell>
          <cell r="AE792" t="str">
            <v>Logro: Los proyectos: "Complejo industrial y logístico del Atlántico para el mobiliario -CILAM-", "Desarrollo e internacionalización de productos turístico de la Media y la Alta Guajira" e "Innova turismo natural en el Magdalena" fueron aprobados en la co</v>
          </cell>
          <cell r="AF792">
            <v>42490.208333333299</v>
          </cell>
          <cell r="AG792">
            <v>42496.591457754599</v>
          </cell>
          <cell r="AH792" t="str">
            <v>Daniel Arango</v>
          </cell>
          <cell r="AI792" t="str">
            <v>darango@mincit.gov.co</v>
          </cell>
          <cell r="AJ792">
            <v>90</v>
          </cell>
          <cell r="AK792">
            <v>0</v>
          </cell>
          <cell r="AL792">
            <v>0</v>
          </cell>
        </row>
        <row r="793">
          <cell r="A793">
            <v>5100</v>
          </cell>
          <cell r="B793" t="str">
            <v>Todos por un Nuevo País</v>
          </cell>
          <cell r="C793" t="str">
            <v>Estrategias regionales</v>
          </cell>
          <cell r="D793" t="str">
            <v>Caribe próspero, equitativo y sin pobreza extrema</v>
          </cell>
          <cell r="E793" t="str">
            <v>Comercio</v>
          </cell>
          <cell r="F793" t="str">
            <v>MINCOMERCIO</v>
          </cell>
          <cell r="G793" t="str">
            <v>Región Caribe - Comercio</v>
          </cell>
          <cell r="H793">
            <v>5100</v>
          </cell>
          <cell r="I793" t="str">
            <v>Rutas competitivas acompañadas en su implementación - Región Caribe</v>
          </cell>
          <cell r="J793" t="str">
            <v>Producto</v>
          </cell>
          <cell r="K793" t="str">
            <v>Sectorial</v>
          </cell>
          <cell r="L793" t="str">
            <v>SI</v>
          </cell>
          <cell r="M793" t="str">
            <v>NO</v>
          </cell>
          <cell r="N793" t="str">
            <v>NO</v>
          </cell>
          <cell r="O793" t="str">
            <v>SI</v>
          </cell>
          <cell r="P793" t="str">
            <v>Rutas</v>
          </cell>
          <cell r="Q793" t="str">
            <v>Trimestral</v>
          </cell>
          <cell r="R793" t="str">
            <v>Acumulado</v>
          </cell>
          <cell r="S793">
            <v>4</v>
          </cell>
          <cell r="T793">
            <v>2</v>
          </cell>
          <cell r="U793">
            <v>3</v>
          </cell>
          <cell r="V793">
            <v>2</v>
          </cell>
          <cell r="W793">
            <v>3</v>
          </cell>
          <cell r="X793">
            <v>10</v>
          </cell>
          <cell r="Y793">
            <v>0</v>
          </cell>
          <cell r="Z793">
            <v>0</v>
          </cell>
          <cell r="AA793">
            <v>0</v>
          </cell>
          <cell r="AB793">
            <v>0</v>
          </cell>
          <cell r="AC793">
            <v>0</v>
          </cell>
          <cell r="AD793">
            <v>0</v>
          </cell>
          <cell r="AE793" t="str">
            <v>Logro: Se seleccionó y contrató a la consultoría a través de la red clúster Colombia, para liderar la elaboración y puesta en marcha del sistema de seguimiento, medición y evaluación de iniciativas clúster en el país. Actividades próximas a desarrollar: s</v>
          </cell>
          <cell r="AF793">
            <v>42490.208333333299</v>
          </cell>
          <cell r="AG793">
            <v>42496.705973414399</v>
          </cell>
          <cell r="AH793" t="str">
            <v>Daniel Arango</v>
          </cell>
          <cell r="AI793" t="str">
            <v>darango@mincit.gov.co</v>
          </cell>
          <cell r="AJ793">
            <v>90</v>
          </cell>
          <cell r="AK793">
            <v>0</v>
          </cell>
          <cell r="AL793">
            <v>0</v>
          </cell>
        </row>
        <row r="794">
          <cell r="A794">
            <v>5101</v>
          </cell>
          <cell r="B794" t="str">
            <v>Todos por un Nuevo País</v>
          </cell>
          <cell r="C794" t="str">
            <v>Estrategias regionales</v>
          </cell>
          <cell r="D794" t="str">
            <v>Caribe próspero, equitativo y sin pobreza extrema</v>
          </cell>
          <cell r="E794" t="str">
            <v>Comercio</v>
          </cell>
          <cell r="F794" t="str">
            <v>MINCOMERCIO</v>
          </cell>
          <cell r="G794" t="str">
            <v>Región Caribe - Comercio</v>
          </cell>
          <cell r="H794">
            <v>5101</v>
          </cell>
          <cell r="I794" t="str">
            <v>Planes de acción (Hojas de Ruta) formulados para sectores estratégicos - Región Caribe</v>
          </cell>
          <cell r="J794" t="str">
            <v>Producto</v>
          </cell>
          <cell r="K794" t="str">
            <v>Sectorial</v>
          </cell>
          <cell r="L794" t="str">
            <v>SI</v>
          </cell>
          <cell r="M794" t="str">
            <v>NO</v>
          </cell>
          <cell r="N794" t="str">
            <v>NO</v>
          </cell>
          <cell r="O794" t="str">
            <v>SI</v>
          </cell>
          <cell r="P794" t="str">
            <v>Planes</v>
          </cell>
          <cell r="Q794" t="str">
            <v>Trimestral</v>
          </cell>
          <cell r="R794" t="str">
            <v>Acumulado</v>
          </cell>
          <cell r="S794">
            <v>10</v>
          </cell>
          <cell r="T794">
            <v>7</v>
          </cell>
          <cell r="U794">
            <v>0</v>
          </cell>
          <cell r="V794">
            <v>0</v>
          </cell>
          <cell r="W794">
            <v>0</v>
          </cell>
          <cell r="X794">
            <v>7</v>
          </cell>
          <cell r="Y794">
            <v>0</v>
          </cell>
          <cell r="Z794">
            <v>0</v>
          </cell>
          <cell r="AA794">
            <v>0</v>
          </cell>
          <cell r="AB794">
            <v>0</v>
          </cell>
          <cell r="AC794">
            <v>0</v>
          </cell>
          <cell r="AD794">
            <v>0</v>
          </cell>
          <cell r="AE794" t="str">
            <v xml:space="preserve">Para el año 2016 no se fijó una meta al respecto. </v>
          </cell>
          <cell r="AF794">
            <v>42490.208333333299</v>
          </cell>
          <cell r="AG794">
            <v>42496.7067129282</v>
          </cell>
          <cell r="AH794" t="str">
            <v>Daniel Arango</v>
          </cell>
          <cell r="AI794" t="str">
            <v>darango@mincit.gov.co</v>
          </cell>
          <cell r="AJ794">
            <v>90</v>
          </cell>
          <cell r="AK794">
            <v>0</v>
          </cell>
          <cell r="AL794">
            <v>0</v>
          </cell>
        </row>
        <row r="795">
          <cell r="A795">
            <v>5102</v>
          </cell>
          <cell r="B795" t="str">
            <v>Todos por un Nuevo País</v>
          </cell>
          <cell r="C795" t="str">
            <v>Estrategias regionales</v>
          </cell>
          <cell r="D795" t="str">
            <v>Caribe próspero, equitativo y sin pobreza extrema</v>
          </cell>
          <cell r="E795" t="str">
            <v>Comercio</v>
          </cell>
          <cell r="F795" t="str">
            <v>MINCOMERCIO</v>
          </cell>
          <cell r="G795" t="str">
            <v>Región Caribe - Comercio</v>
          </cell>
          <cell r="H795">
            <v>5102</v>
          </cell>
          <cell r="I795" t="str">
            <v>Productos ecoturísticos región Caribe</v>
          </cell>
          <cell r="J795" t="str">
            <v>Gestión</v>
          </cell>
          <cell r="K795" t="str">
            <v>Sectorial</v>
          </cell>
          <cell r="L795" t="str">
            <v>SI</v>
          </cell>
          <cell r="M795" t="str">
            <v>NO</v>
          </cell>
          <cell r="N795" t="str">
            <v>NO</v>
          </cell>
          <cell r="O795" t="str">
            <v>NO</v>
          </cell>
          <cell r="P795" t="str">
            <v>Productos</v>
          </cell>
          <cell r="Q795" t="str">
            <v>Anual</v>
          </cell>
          <cell r="R795" t="str">
            <v>Acumulado</v>
          </cell>
          <cell r="S795">
            <v>0</v>
          </cell>
          <cell r="T795">
            <v>0</v>
          </cell>
          <cell r="U795">
            <v>0</v>
          </cell>
          <cell r="V795">
            <v>0</v>
          </cell>
          <cell r="W795">
            <v>3</v>
          </cell>
          <cell r="X795">
            <v>3</v>
          </cell>
          <cell r="Y795">
            <v>0</v>
          </cell>
          <cell r="Z795">
            <v>0</v>
          </cell>
          <cell r="AA795">
            <v>0</v>
          </cell>
          <cell r="AB795">
            <v>0</v>
          </cell>
          <cell r="AC795">
            <v>0</v>
          </cell>
          <cell r="AD795">
            <v>0</v>
          </cell>
          <cell r="AE795">
            <v>0</v>
          </cell>
          <cell r="AF795">
            <v>0</v>
          </cell>
          <cell r="AG795">
            <v>0</v>
          </cell>
          <cell r="AH795" t="str">
            <v>Mary Amalia Vásquez Murillo</v>
          </cell>
          <cell r="AI795" t="str">
            <v>mvasquez@mincomercio.gov.co</v>
          </cell>
          <cell r="AJ795">
            <v>30</v>
          </cell>
          <cell r="AK795">
            <v>0</v>
          </cell>
          <cell r="AL795">
            <v>0</v>
          </cell>
        </row>
        <row r="796">
          <cell r="A796">
            <v>4998</v>
          </cell>
          <cell r="B796" t="str">
            <v>Todos por un Nuevo País</v>
          </cell>
          <cell r="C796" t="str">
            <v>Estrategias regionales</v>
          </cell>
          <cell r="D796" t="str">
            <v>Caribe próspero, equitativo y sin pobreza extrema</v>
          </cell>
          <cell r="E796" t="str">
            <v>Educación</v>
          </cell>
          <cell r="F796" t="str">
            <v>MINEDUCACION</v>
          </cell>
          <cell r="G796" t="str">
            <v>Región Caribe - Educación</v>
          </cell>
          <cell r="H796">
            <v>4998</v>
          </cell>
          <cell r="I796" t="str">
            <v>Tasa de cobertura bruta en educación media - Caribe</v>
          </cell>
          <cell r="J796" t="str">
            <v>Resultado</v>
          </cell>
          <cell r="K796" t="str">
            <v>Sectorial</v>
          </cell>
          <cell r="L796" t="str">
            <v>SI</v>
          </cell>
          <cell r="M796" t="str">
            <v>SI</v>
          </cell>
          <cell r="N796" t="str">
            <v>NO</v>
          </cell>
          <cell r="O796" t="str">
            <v>SI</v>
          </cell>
          <cell r="P796" t="str">
            <v>Tasa</v>
          </cell>
          <cell r="Q796" t="str">
            <v>Anual</v>
          </cell>
          <cell r="R796" t="str">
            <v>Capacidad</v>
          </cell>
          <cell r="S796">
            <v>72.86</v>
          </cell>
          <cell r="T796">
            <v>74.319999999999993</v>
          </cell>
          <cell r="U796">
            <v>74.989999999999995</v>
          </cell>
          <cell r="V796">
            <v>76.14</v>
          </cell>
          <cell r="W796">
            <v>77.09</v>
          </cell>
          <cell r="X796">
            <v>77.09</v>
          </cell>
          <cell r="Y796">
            <v>0</v>
          </cell>
          <cell r="Z796">
            <v>0</v>
          </cell>
          <cell r="AA796">
            <v>0</v>
          </cell>
          <cell r="AB796">
            <v>0</v>
          </cell>
          <cell r="AC796">
            <v>0</v>
          </cell>
          <cell r="AD796">
            <v>0</v>
          </cell>
          <cell r="AE796" t="str">
            <v>Está programado un encuentro regionale en la ciudad de Barranquilla con el fin de fortalecer a los equipos de las secretarías de educación de las ETC de la Región Caribe, en la implementación de estrategias y acciones de acceso y permanencia escolar, trab</v>
          </cell>
          <cell r="AF796">
            <v>42490.208333333299</v>
          </cell>
          <cell r="AG796">
            <v>42496.499769444403</v>
          </cell>
          <cell r="AH796" t="str">
            <v>Hector Julio Flechas</v>
          </cell>
          <cell r="AI796" t="str">
            <v>HFlechas@mineducacion.gov.co</v>
          </cell>
          <cell r="AJ796">
            <v>150</v>
          </cell>
          <cell r="AK796">
            <v>0</v>
          </cell>
          <cell r="AL796">
            <v>0</v>
          </cell>
        </row>
        <row r="797">
          <cell r="A797">
            <v>4999</v>
          </cell>
          <cell r="B797" t="str">
            <v>Todos por un Nuevo País</v>
          </cell>
          <cell r="C797" t="str">
            <v>Estrategias regionales</v>
          </cell>
          <cell r="D797" t="str">
            <v>Caribe próspero, equitativo y sin pobreza extrema</v>
          </cell>
          <cell r="E797" t="str">
            <v>Educación</v>
          </cell>
          <cell r="F797" t="str">
            <v>MINEDUCACION</v>
          </cell>
          <cell r="G797" t="str">
            <v>Región Caribe - Educación</v>
          </cell>
          <cell r="H797">
            <v>4999</v>
          </cell>
          <cell r="I797" t="str">
            <v>Estudiantes matriculados en programas de educación flexible en la región - Caribe</v>
          </cell>
          <cell r="J797" t="str">
            <v>Producto</v>
          </cell>
          <cell r="K797" t="str">
            <v>Sectorial</v>
          </cell>
          <cell r="L797" t="str">
            <v>SI</v>
          </cell>
          <cell r="M797" t="str">
            <v>SI</v>
          </cell>
          <cell r="N797" t="str">
            <v>NO</v>
          </cell>
          <cell r="O797" t="str">
            <v>SI</v>
          </cell>
          <cell r="P797" t="str">
            <v>Estudiantes</v>
          </cell>
          <cell r="Q797" t="str">
            <v>Anual</v>
          </cell>
          <cell r="R797" t="str">
            <v>Capacidad</v>
          </cell>
          <cell r="S797">
            <v>492798</v>
          </cell>
          <cell r="T797">
            <v>494798</v>
          </cell>
          <cell r="U797">
            <v>496798</v>
          </cell>
          <cell r="V797">
            <v>498798</v>
          </cell>
          <cell r="W797">
            <v>582001</v>
          </cell>
          <cell r="X797">
            <v>582001</v>
          </cell>
          <cell r="Y797">
            <v>0</v>
          </cell>
          <cell r="Z797">
            <v>0</v>
          </cell>
          <cell r="AA797">
            <v>0</v>
          </cell>
          <cell r="AB797">
            <v>0</v>
          </cell>
          <cell r="AC797">
            <v>0</v>
          </cell>
          <cell r="AD797">
            <v>0</v>
          </cell>
          <cell r="AE797" t="str">
            <v>En el mes de abril se suscribió el convenio 818 de 2016 con la Fundación Escuela Nueva - Volvamos a la Gente, para la formación de docentes, directivos docentes y funcionarios de las secretarías de educación certificadas focalizadas.</v>
          </cell>
          <cell r="AF797">
            <v>42490.208333333299</v>
          </cell>
          <cell r="AG797">
            <v>42496.499340243099</v>
          </cell>
          <cell r="AH797" t="str">
            <v>Hector Julio Flechas</v>
          </cell>
          <cell r="AI797" t="str">
            <v>HFlechas@mineducacion.gov.co</v>
          </cell>
          <cell r="AJ797">
            <v>150</v>
          </cell>
          <cell r="AK797">
            <v>0</v>
          </cell>
          <cell r="AL797">
            <v>0</v>
          </cell>
        </row>
        <row r="798">
          <cell r="A798">
            <v>5000</v>
          </cell>
          <cell r="B798" t="str">
            <v>Todos por un Nuevo País</v>
          </cell>
          <cell r="C798" t="str">
            <v>Estrategias regionales</v>
          </cell>
          <cell r="D798" t="str">
            <v>Caribe próspero, equitativo y sin pobreza extrema</v>
          </cell>
          <cell r="E798" t="str">
            <v>Educación</v>
          </cell>
          <cell r="F798" t="str">
            <v>MINEDUCACION</v>
          </cell>
          <cell r="G798" t="str">
            <v>Región Caribe - Educación</v>
          </cell>
          <cell r="H798">
            <v>5000</v>
          </cell>
          <cell r="I798" t="str">
            <v>Sedes educativas de la región con Modelos Educativos Flexibles - Caribe</v>
          </cell>
          <cell r="J798" t="str">
            <v>Gestión</v>
          </cell>
          <cell r="K798" t="str">
            <v>Sectorial</v>
          </cell>
          <cell r="L798" t="str">
            <v>SI</v>
          </cell>
          <cell r="M798" t="str">
            <v>SI</v>
          </cell>
          <cell r="N798" t="str">
            <v>NO</v>
          </cell>
          <cell r="O798" t="str">
            <v>SI</v>
          </cell>
          <cell r="P798" t="str">
            <v>Sedes educativas</v>
          </cell>
          <cell r="Q798" t="str">
            <v>Anual</v>
          </cell>
          <cell r="R798" t="str">
            <v>Flujo</v>
          </cell>
          <cell r="S798">
            <v>3769</v>
          </cell>
          <cell r="T798">
            <v>3794</v>
          </cell>
          <cell r="U798">
            <v>3819</v>
          </cell>
          <cell r="V798">
            <v>3844</v>
          </cell>
          <cell r="W798">
            <v>3869</v>
          </cell>
          <cell r="X798">
            <v>3869</v>
          </cell>
          <cell r="Y798">
            <v>0</v>
          </cell>
          <cell r="Z798">
            <v>0</v>
          </cell>
          <cell r="AA798">
            <v>0</v>
          </cell>
          <cell r="AB798">
            <v>0</v>
          </cell>
          <cell r="AC798">
            <v>0</v>
          </cell>
          <cell r="AD798">
            <v>0</v>
          </cell>
          <cell r="AE798" t="str">
            <v>En el mes de abril se suscribió el convenio 818 de 2016 con la Fundación Escuela Nueva - Volvamos a la Gente, para la formación de docentes, directivos docentes y funcionarios de las secretarías de educación certificadas focalizadas.</v>
          </cell>
          <cell r="AF798">
            <v>42490.208333333299</v>
          </cell>
          <cell r="AG798">
            <v>42496.498228969896</v>
          </cell>
          <cell r="AH798" t="str">
            <v>Hector Julio Flechas</v>
          </cell>
          <cell r="AI798" t="str">
            <v>HFlechas@mineducacion.gov.co</v>
          </cell>
          <cell r="AJ798">
            <v>150</v>
          </cell>
          <cell r="AK798">
            <v>0</v>
          </cell>
          <cell r="AL798">
            <v>0</v>
          </cell>
        </row>
        <row r="799">
          <cell r="A799">
            <v>5001</v>
          </cell>
          <cell r="B799" t="str">
            <v>Todos por un Nuevo País</v>
          </cell>
          <cell r="C799" t="str">
            <v>Estrategias regionales</v>
          </cell>
          <cell r="D799" t="str">
            <v>Caribe próspero, equitativo y sin pobreza extrema</v>
          </cell>
          <cell r="E799" t="str">
            <v>Educación</v>
          </cell>
          <cell r="F799" t="str">
            <v>MINEDUCACION</v>
          </cell>
          <cell r="G799" t="str">
            <v>Región Caribe - Educación</v>
          </cell>
          <cell r="H799">
            <v>5001</v>
          </cell>
          <cell r="I799" t="str">
            <v>Personas de 15 años y más analfabetas - Caribe</v>
          </cell>
          <cell r="J799" t="str">
            <v>Gestión</v>
          </cell>
          <cell r="K799" t="str">
            <v>Sectorial</v>
          </cell>
          <cell r="L799" t="str">
            <v>SI</v>
          </cell>
          <cell r="M799" t="str">
            <v>SI</v>
          </cell>
          <cell r="N799" t="str">
            <v>NO</v>
          </cell>
          <cell r="O799" t="str">
            <v>SI</v>
          </cell>
          <cell r="P799" t="str">
            <v>Personas</v>
          </cell>
          <cell r="Q799" t="str">
            <v>Anual</v>
          </cell>
          <cell r="R799" t="str">
            <v>Reducción</v>
          </cell>
          <cell r="S799">
            <v>659000</v>
          </cell>
          <cell r="T799">
            <v>0</v>
          </cell>
          <cell r="U799">
            <v>0</v>
          </cell>
          <cell r="V799">
            <v>0</v>
          </cell>
          <cell r="W799">
            <v>0</v>
          </cell>
          <cell r="X799">
            <v>457081</v>
          </cell>
          <cell r="Y799">
            <v>0</v>
          </cell>
          <cell r="Z799">
            <v>0</v>
          </cell>
          <cell r="AA799">
            <v>0</v>
          </cell>
          <cell r="AB799">
            <v>0</v>
          </cell>
          <cell r="AC799">
            <v>0</v>
          </cell>
          <cell r="AD799">
            <v>0</v>
          </cell>
          <cell r="AE799" t="str">
            <v>Se prevé la atención de 36.050 personas iletradas mediante la estrategia de alfabetización 2016, implementando los modelos educativos Servicio Esucativo Rural - SER, Escuelas para el Perdón y La Reconciliación - ESPERE y A CRECER, cuyos operadores se encu</v>
          </cell>
          <cell r="AF799">
            <v>42490.208333333299</v>
          </cell>
          <cell r="AG799">
            <v>42496.496844826397</v>
          </cell>
          <cell r="AH799" t="str">
            <v>Hector Julio Flechas</v>
          </cell>
          <cell r="AI799" t="str">
            <v>HFlechas@mineducacion.gov.co</v>
          </cell>
          <cell r="AJ799">
            <v>180</v>
          </cell>
          <cell r="AK799">
            <v>0</v>
          </cell>
          <cell r="AL799">
            <v>0</v>
          </cell>
        </row>
        <row r="800">
          <cell r="A800">
            <v>5002</v>
          </cell>
          <cell r="B800" t="str">
            <v>Todos por un Nuevo País</v>
          </cell>
          <cell r="C800" t="str">
            <v>Estrategias regionales</v>
          </cell>
          <cell r="D800" t="str">
            <v>Caribe próspero, equitativo y sin pobreza extrema</v>
          </cell>
          <cell r="E800" t="str">
            <v>Educación</v>
          </cell>
          <cell r="F800" t="str">
            <v>MINEDUCACION</v>
          </cell>
          <cell r="G800" t="str">
            <v>Región Caribe - Educación</v>
          </cell>
          <cell r="H800">
            <v>5002</v>
          </cell>
          <cell r="I800" t="str">
            <v>Tasa de cobertura bruta en educación media en San Andrés</v>
          </cell>
          <cell r="J800" t="str">
            <v>Producto</v>
          </cell>
          <cell r="K800" t="str">
            <v>Sectorial</v>
          </cell>
          <cell r="L800" t="str">
            <v>SI</v>
          </cell>
          <cell r="M800" t="str">
            <v>SI</v>
          </cell>
          <cell r="N800" t="str">
            <v>NO</v>
          </cell>
          <cell r="O800" t="str">
            <v>SI</v>
          </cell>
          <cell r="P800" t="str">
            <v>Tasa</v>
          </cell>
          <cell r="Q800" t="str">
            <v>Anual</v>
          </cell>
          <cell r="R800" t="str">
            <v>Flujo</v>
          </cell>
          <cell r="S800">
            <v>61.98</v>
          </cell>
          <cell r="T800">
            <v>57.66</v>
          </cell>
          <cell r="U800">
            <v>57.66</v>
          </cell>
          <cell r="V800">
            <v>57.72</v>
          </cell>
          <cell r="W800">
            <v>57.79</v>
          </cell>
          <cell r="X800">
            <v>71.069999999999993</v>
          </cell>
          <cell r="Y800">
            <v>0</v>
          </cell>
          <cell r="Z800">
            <v>0</v>
          </cell>
          <cell r="AA800">
            <v>0</v>
          </cell>
          <cell r="AB800">
            <v>0</v>
          </cell>
          <cell r="AC800">
            <v>0</v>
          </cell>
          <cell r="AD800">
            <v>0</v>
          </cell>
          <cell r="AE800" t="str">
            <v>Se tiene programado para el mes de mayo un encuentro regional en la ciudad de Medellín, donde se tiene incluida la participación de San Andrés Islas para fortalecer los equipos de la secretaría de educación en la implementación de estrategias y acciones d</v>
          </cell>
          <cell r="AF800">
            <v>42490.208333333299</v>
          </cell>
          <cell r="AG800">
            <v>42496.495870254599</v>
          </cell>
          <cell r="AH800" t="str">
            <v>Hector Julio Flechas</v>
          </cell>
          <cell r="AI800" t="str">
            <v>HFlechas@mineducacion.gov.co</v>
          </cell>
          <cell r="AJ800">
            <v>150</v>
          </cell>
          <cell r="AK800">
            <v>0</v>
          </cell>
          <cell r="AL800">
            <v>0</v>
          </cell>
        </row>
        <row r="801">
          <cell r="A801">
            <v>4767</v>
          </cell>
          <cell r="B801" t="str">
            <v>Todos por un Nuevo País</v>
          </cell>
          <cell r="C801" t="str">
            <v>Estrategias regionales</v>
          </cell>
          <cell r="D801" t="str">
            <v>Caribe próspero, equitativo y sin pobreza extrema</v>
          </cell>
          <cell r="E801" t="str">
            <v>Inclusión Social y Reconciliación</v>
          </cell>
          <cell r="F801" t="str">
            <v>Prosperidad Social</v>
          </cell>
          <cell r="G801" t="str">
            <v>Región Caribe - Inclusión Social</v>
          </cell>
          <cell r="H801">
            <v>4767</v>
          </cell>
          <cell r="I801" t="str">
            <v>Índice de Pobreza Multidimensional - Región Caribe</v>
          </cell>
          <cell r="J801" t="str">
            <v>Resultado</v>
          </cell>
          <cell r="K801" t="str">
            <v>Sectorial</v>
          </cell>
          <cell r="L801" t="str">
            <v>SI</v>
          </cell>
          <cell r="M801" t="str">
            <v>NO</v>
          </cell>
          <cell r="N801" t="str">
            <v>NO</v>
          </cell>
          <cell r="O801" t="str">
            <v>SI</v>
          </cell>
          <cell r="P801" t="str">
            <v>Porcentaje</v>
          </cell>
          <cell r="Q801" t="str">
            <v>Anual</v>
          </cell>
          <cell r="R801" t="str">
            <v>Reducción</v>
          </cell>
          <cell r="S801">
            <v>34.6</v>
          </cell>
          <cell r="T801">
            <v>32.6</v>
          </cell>
          <cell r="U801">
            <v>30.6</v>
          </cell>
          <cell r="V801">
            <v>28.6</v>
          </cell>
          <cell r="W801">
            <v>26.6</v>
          </cell>
          <cell r="X801">
            <v>26.6</v>
          </cell>
          <cell r="Y801">
            <v>0</v>
          </cell>
          <cell r="Z801">
            <v>0</v>
          </cell>
          <cell r="AA801">
            <v>0</v>
          </cell>
          <cell r="AB801">
            <v>0</v>
          </cell>
          <cell r="AC801">
            <v>0</v>
          </cell>
          <cell r="AD801">
            <v>0</v>
          </cell>
          <cell r="AE801" t="str">
            <v>La periodicidad del indicador es anual. El último dato disponible es el del año 2015 y su valor es de 31,2%.</v>
          </cell>
          <cell r="AF801">
            <v>42490.208333333299</v>
          </cell>
          <cell r="AG801">
            <v>42501.6329470255</v>
          </cell>
          <cell r="AH801" t="str">
            <v>Marilyn Jímenez Chaves</v>
          </cell>
          <cell r="AI801" t="str">
            <v>marilyn.jimenez@dps.gov.co</v>
          </cell>
          <cell r="AJ801">
            <v>90</v>
          </cell>
          <cell r="AK801">
            <v>0</v>
          </cell>
          <cell r="AL801">
            <v>0</v>
          </cell>
        </row>
        <row r="802">
          <cell r="A802">
            <v>4768</v>
          </cell>
          <cell r="B802" t="str">
            <v>Todos por un Nuevo País</v>
          </cell>
          <cell r="C802" t="str">
            <v>Estrategias regionales</v>
          </cell>
          <cell r="D802" t="str">
            <v>Caribe próspero, equitativo y sin pobreza extrema</v>
          </cell>
          <cell r="E802" t="str">
            <v>Inclusión Social y Reconciliación</v>
          </cell>
          <cell r="F802" t="str">
            <v>Prosperidad Social</v>
          </cell>
          <cell r="G802" t="str">
            <v>Región Caribe - Inclusión Social</v>
          </cell>
          <cell r="H802">
            <v>4768</v>
          </cell>
          <cell r="I802" t="str">
            <v>Pobreza Monetaria - Región Caribe</v>
          </cell>
          <cell r="J802" t="str">
            <v>Resultado</v>
          </cell>
          <cell r="K802" t="str">
            <v>Sectorial</v>
          </cell>
          <cell r="L802" t="str">
            <v>SI</v>
          </cell>
          <cell r="M802" t="str">
            <v>NO</v>
          </cell>
          <cell r="N802" t="str">
            <v>NO</v>
          </cell>
          <cell r="O802" t="str">
            <v>SI</v>
          </cell>
          <cell r="P802" t="str">
            <v>Porcentaje</v>
          </cell>
          <cell r="Q802" t="str">
            <v>Anual</v>
          </cell>
          <cell r="R802" t="str">
            <v>Reducción</v>
          </cell>
          <cell r="S802">
            <v>39.97</v>
          </cell>
          <cell r="T802">
            <v>39.799999999999997</v>
          </cell>
          <cell r="U802">
            <v>39.6</v>
          </cell>
          <cell r="V802">
            <v>39.5</v>
          </cell>
          <cell r="W802">
            <v>39.299999999999997</v>
          </cell>
          <cell r="X802">
            <v>39.299999999999997</v>
          </cell>
          <cell r="Y802">
            <v>0</v>
          </cell>
          <cell r="Z802">
            <v>0</v>
          </cell>
          <cell r="AA802">
            <v>0</v>
          </cell>
          <cell r="AB802">
            <v>0</v>
          </cell>
          <cell r="AC802">
            <v>0</v>
          </cell>
          <cell r="AD802">
            <v>0</v>
          </cell>
          <cell r="AE802" t="str">
            <v>La periodicidad del indicador es anual. Por el momento el último dato disponible es el del año 2014 y su valor es de 39,9%</v>
          </cell>
          <cell r="AF802">
            <v>42460.208333333299</v>
          </cell>
          <cell r="AG802">
            <v>42466.762454826399</v>
          </cell>
          <cell r="AH802" t="str">
            <v>Marilyn Jímenez Chaves</v>
          </cell>
          <cell r="AI802" t="str">
            <v>marilyn.jimenez@dps.gov.co</v>
          </cell>
          <cell r="AJ802">
            <v>90</v>
          </cell>
          <cell r="AK802">
            <v>0</v>
          </cell>
          <cell r="AL802">
            <v>0</v>
          </cell>
        </row>
        <row r="803">
          <cell r="A803">
            <v>5067</v>
          </cell>
          <cell r="B803" t="str">
            <v>Todos por un Nuevo País</v>
          </cell>
          <cell r="C803" t="str">
            <v>Estrategias regionales</v>
          </cell>
          <cell r="D803" t="str">
            <v>Caribe próspero, equitativo y sin pobreza extrema</v>
          </cell>
          <cell r="E803" t="str">
            <v>Minas y Energía</v>
          </cell>
          <cell r="F803" t="str">
            <v>IPSE</v>
          </cell>
          <cell r="G803" t="str">
            <v>Región Caribe - Minas y Energía</v>
          </cell>
          <cell r="H803">
            <v>5067</v>
          </cell>
          <cell r="I803" t="str">
            <v>Capacidad instalada de generación eléctrica con fuentes de energía renovable en San Andrés</v>
          </cell>
          <cell r="J803" t="str">
            <v>Gestión</v>
          </cell>
          <cell r="K803" t="str">
            <v>Sectorial</v>
          </cell>
          <cell r="L803" t="str">
            <v>SI</v>
          </cell>
          <cell r="M803" t="str">
            <v>NO</v>
          </cell>
          <cell r="N803" t="str">
            <v>NO</v>
          </cell>
          <cell r="O803" t="str">
            <v>SI</v>
          </cell>
          <cell r="P803" t="str">
            <v>MW</v>
          </cell>
          <cell r="Q803" t="str">
            <v>Anual</v>
          </cell>
          <cell r="R803" t="str">
            <v>Stock</v>
          </cell>
          <cell r="S803">
            <v>0</v>
          </cell>
          <cell r="T803">
            <v>0</v>
          </cell>
          <cell r="U803">
            <v>0</v>
          </cell>
          <cell r="V803">
            <v>0</v>
          </cell>
          <cell r="W803">
            <v>0</v>
          </cell>
          <cell r="X803">
            <v>7.5</v>
          </cell>
          <cell r="Y803">
            <v>0</v>
          </cell>
          <cell r="Z803">
            <v>0</v>
          </cell>
          <cell r="AA803">
            <v>0</v>
          </cell>
          <cell r="AB803">
            <v>0</v>
          </cell>
          <cell r="AC803">
            <v>0</v>
          </cell>
          <cell r="AD803">
            <v>0</v>
          </cell>
          <cell r="AE803">
            <v>0</v>
          </cell>
          <cell r="AF803">
            <v>0</v>
          </cell>
          <cell r="AG803">
            <v>0</v>
          </cell>
          <cell r="AH803" t="str">
            <v>Jaime William Martínez Castiblanco</v>
          </cell>
          <cell r="AI803" t="str">
            <v>jaimemartinez@ipse.gov.co</v>
          </cell>
          <cell r="AJ803">
            <v>0</v>
          </cell>
          <cell r="AK803">
            <v>0</v>
          </cell>
          <cell r="AL803">
            <v>0</v>
          </cell>
        </row>
        <row r="804">
          <cell r="A804">
            <v>5064</v>
          </cell>
          <cell r="B804" t="str">
            <v>Todos por un Nuevo País</v>
          </cell>
          <cell r="C804" t="str">
            <v>Estrategias regionales</v>
          </cell>
          <cell r="D804" t="str">
            <v>Caribe próspero, equitativo y sin pobreza extrema</v>
          </cell>
          <cell r="E804" t="str">
            <v>Minas y Energía</v>
          </cell>
          <cell r="F804" t="str">
            <v>MINMINAS</v>
          </cell>
          <cell r="G804" t="str">
            <v>Región Caribe - Minas y Energía</v>
          </cell>
          <cell r="H804">
            <v>5064</v>
          </cell>
          <cell r="I804" t="str">
            <v>Hogares conectados al SIN o normalizados en la región caribe mediante infraestructura financiada con recursos públicos en la región Caribe</v>
          </cell>
          <cell r="J804" t="str">
            <v>Producto</v>
          </cell>
          <cell r="K804" t="str">
            <v>Sectorial</v>
          </cell>
          <cell r="L804" t="str">
            <v>SI</v>
          </cell>
          <cell r="M804" t="str">
            <v>SI</v>
          </cell>
          <cell r="N804" t="str">
            <v>NO</v>
          </cell>
          <cell r="O804" t="str">
            <v>SI</v>
          </cell>
          <cell r="P804" t="str">
            <v>Usuarios</v>
          </cell>
          <cell r="Q804" t="str">
            <v>Trimestral</v>
          </cell>
          <cell r="R804" t="str">
            <v>Acumulado</v>
          </cell>
          <cell r="S804">
            <v>26015</v>
          </cell>
          <cell r="T804">
            <v>12736</v>
          </cell>
          <cell r="U804">
            <v>25471</v>
          </cell>
          <cell r="V804">
            <v>25471</v>
          </cell>
          <cell r="W804">
            <v>25471</v>
          </cell>
          <cell r="X804">
            <v>89149</v>
          </cell>
          <cell r="Y804">
            <v>6333</v>
          </cell>
          <cell r="Z804">
            <v>24.86</v>
          </cell>
          <cell r="AA804">
            <v>18820</v>
          </cell>
          <cell r="AB804">
            <v>21.11</v>
          </cell>
          <cell r="AC804">
            <v>42460.208333333299</v>
          </cell>
          <cell r="AD804">
            <v>42471.630105636599</v>
          </cell>
          <cell r="AE804" t="str">
            <v xml:space="preserve">El MME firmó contratos en el año 2014 y 2015, para que con la vigencia de 2016 beneficie a 1514 usuarios ubicados en la zona rural de los departamentos de: Bolívar, Cesar, Córdoba, La Guajira, Magdalena, y Sucre. Además el MME firmó contratos en los años </v>
          </cell>
          <cell r="AF804">
            <v>42490.208333333299</v>
          </cell>
          <cell r="AG804">
            <v>42496.778099919</v>
          </cell>
          <cell r="AH804" t="str">
            <v>Rogerio Ramírez</v>
          </cell>
          <cell r="AI804" t="str">
            <v>rramirez@minminas.gov.co</v>
          </cell>
          <cell r="AJ804">
            <v>0</v>
          </cell>
          <cell r="AK804">
            <v>42551.208333333299</v>
          </cell>
          <cell r="AL804">
            <v>0</v>
          </cell>
        </row>
        <row r="805">
          <cell r="A805">
            <v>5065</v>
          </cell>
          <cell r="B805" t="str">
            <v>Todos por un Nuevo País</v>
          </cell>
          <cell r="C805" t="str">
            <v>Estrategias regionales</v>
          </cell>
          <cell r="D805" t="str">
            <v>Caribe próspero, equitativo y sin pobreza extrema</v>
          </cell>
          <cell r="E805" t="str">
            <v>Minas y Energía</v>
          </cell>
          <cell r="F805" t="str">
            <v>MINMINAS</v>
          </cell>
          <cell r="G805" t="str">
            <v>Región Caribe - Minas y Energía</v>
          </cell>
          <cell r="H805">
            <v>5065</v>
          </cell>
          <cell r="I805" t="str">
            <v>Hogares conectados al SIN pertenecientes a zonas anteriormente sin cobertura mediante recursos públicos en la región Caribe</v>
          </cell>
          <cell r="J805" t="str">
            <v>Producto</v>
          </cell>
          <cell r="K805" t="str">
            <v>Sectorial</v>
          </cell>
          <cell r="L805" t="str">
            <v>SI</v>
          </cell>
          <cell r="M805" t="str">
            <v>SI</v>
          </cell>
          <cell r="N805" t="str">
            <v>NO</v>
          </cell>
          <cell r="O805" t="str">
            <v>SI</v>
          </cell>
          <cell r="P805" t="str">
            <v>Usuarios</v>
          </cell>
          <cell r="Q805" t="str">
            <v>Trimestral</v>
          </cell>
          <cell r="R805" t="str">
            <v>Acumulado</v>
          </cell>
          <cell r="S805">
            <v>1019</v>
          </cell>
          <cell r="T805">
            <v>415</v>
          </cell>
          <cell r="U805">
            <v>830</v>
          </cell>
          <cell r="V805">
            <v>830</v>
          </cell>
          <cell r="W805">
            <v>830</v>
          </cell>
          <cell r="X805">
            <v>2907</v>
          </cell>
          <cell r="Y805">
            <v>1514</v>
          </cell>
          <cell r="Z805">
            <v>100</v>
          </cell>
          <cell r="AA805">
            <v>3917</v>
          </cell>
          <cell r="AB805">
            <v>100</v>
          </cell>
          <cell r="AC805">
            <v>42460.208333333299</v>
          </cell>
          <cell r="AD805">
            <v>42471.632816817102</v>
          </cell>
          <cell r="AE805" t="str">
            <v>El MME firmó contratos en los año 2014 y 2015, para que con la vigencia de 2016 beneficie a 1514 usuarios ubicados en la zona rural de los departamentos de: Bolívar, Cesar, Córdoba, La Guajira, Magdalena, y Sucre.</v>
          </cell>
          <cell r="AF805">
            <v>42490.208333333299</v>
          </cell>
          <cell r="AG805">
            <v>42496.778344178201</v>
          </cell>
          <cell r="AH805" t="str">
            <v>Rogerio Ramírez</v>
          </cell>
          <cell r="AI805" t="str">
            <v>rramirez@minminas.gov.co</v>
          </cell>
          <cell r="AJ805">
            <v>0</v>
          </cell>
          <cell r="AK805">
            <v>42551.208333333299</v>
          </cell>
          <cell r="AL805">
            <v>0</v>
          </cell>
        </row>
        <row r="806">
          <cell r="A806">
            <v>5066</v>
          </cell>
          <cell r="B806" t="str">
            <v>Todos por un Nuevo País</v>
          </cell>
          <cell r="C806" t="str">
            <v>Estrategias regionales</v>
          </cell>
          <cell r="D806" t="str">
            <v>Caribe próspero, equitativo y sin pobreza extrema</v>
          </cell>
          <cell r="E806" t="str">
            <v>Minas y Energía</v>
          </cell>
          <cell r="F806" t="str">
            <v>MINMINAS</v>
          </cell>
          <cell r="G806" t="str">
            <v>Región Caribe - Minas y Energía</v>
          </cell>
          <cell r="H806">
            <v>5066</v>
          </cell>
          <cell r="I806" t="str">
            <v>Usuarios pertenecientes a zonas subnormales normalizados mediante recursos públicos en la Región Caribe</v>
          </cell>
          <cell r="J806" t="str">
            <v>Producto</v>
          </cell>
          <cell r="K806" t="str">
            <v>Sectorial</v>
          </cell>
          <cell r="L806" t="str">
            <v>SI</v>
          </cell>
          <cell r="M806" t="str">
            <v>SI</v>
          </cell>
          <cell r="N806" t="str">
            <v>NO</v>
          </cell>
          <cell r="O806" t="str">
            <v>SI</v>
          </cell>
          <cell r="P806" t="str">
            <v>Usuarios</v>
          </cell>
          <cell r="Q806" t="str">
            <v>Trimestral</v>
          </cell>
          <cell r="R806" t="str">
            <v>Acumulado</v>
          </cell>
          <cell r="S806">
            <v>24996</v>
          </cell>
          <cell r="T806">
            <v>12320</v>
          </cell>
          <cell r="U806">
            <v>24641</v>
          </cell>
          <cell r="V806">
            <v>24641</v>
          </cell>
          <cell r="W806">
            <v>24641</v>
          </cell>
          <cell r="X806">
            <v>86243</v>
          </cell>
          <cell r="Y806">
            <v>4819</v>
          </cell>
          <cell r="Z806">
            <v>19.559999999999999</v>
          </cell>
          <cell r="AA806">
            <v>14903</v>
          </cell>
          <cell r="AB806">
            <v>17.28</v>
          </cell>
          <cell r="AC806">
            <v>42460.208333333299</v>
          </cell>
          <cell r="AD806">
            <v>42471.6877998032</v>
          </cell>
          <cell r="AE806" t="str">
            <v>El MME firmó contratos en los años 2014 y 2015, para que con recursos de la vigencia de 2016 beneficie con la normalización de las redes a 4819 usuarios ubicados en los departamentos de: Atlántico, Bolívar, Cesar, Córdoba, La Guajira, Magdalena y Sucre.</v>
          </cell>
          <cell r="AF806">
            <v>42490.208333333299</v>
          </cell>
          <cell r="AG806">
            <v>42496.791914317102</v>
          </cell>
          <cell r="AH806" t="str">
            <v>Rogerio Ramírez</v>
          </cell>
          <cell r="AI806" t="str">
            <v>rramirez@minminas.gov.co</v>
          </cell>
          <cell r="AJ806">
            <v>0</v>
          </cell>
          <cell r="AK806">
            <v>42551.208333333299</v>
          </cell>
          <cell r="AL806">
            <v>0</v>
          </cell>
        </row>
        <row r="807">
          <cell r="A807">
            <v>4511</v>
          </cell>
          <cell r="B807" t="str">
            <v>Todos por un Nuevo País</v>
          </cell>
          <cell r="C807" t="str">
            <v>Estrategias regionales</v>
          </cell>
          <cell r="D807" t="str">
            <v>Caribe próspero, equitativo y sin pobreza extrema</v>
          </cell>
          <cell r="E807" t="str">
            <v>Planeación Nacional</v>
          </cell>
          <cell r="F807" t="str">
            <v>DNP</v>
          </cell>
          <cell r="G807" t="str">
            <v>Región Caribe - Planeación</v>
          </cell>
          <cell r="H807">
            <v>4511</v>
          </cell>
          <cell r="I807" t="str">
            <v>Municipios con bajo desempeño integral - Región Caribe</v>
          </cell>
          <cell r="J807" t="str">
            <v>Gestión</v>
          </cell>
          <cell r="K807" t="str">
            <v>Sectorial</v>
          </cell>
          <cell r="L807" t="str">
            <v>SI</v>
          </cell>
          <cell r="M807" t="str">
            <v>SI</v>
          </cell>
          <cell r="N807" t="str">
            <v>NO</v>
          </cell>
          <cell r="O807" t="str">
            <v>SI</v>
          </cell>
          <cell r="P807" t="str">
            <v>Municipios</v>
          </cell>
          <cell r="Q807" t="str">
            <v>Anual</v>
          </cell>
          <cell r="R807" t="str">
            <v>Reducción</v>
          </cell>
          <cell r="S807">
            <v>112</v>
          </cell>
          <cell r="T807">
            <v>104</v>
          </cell>
          <cell r="U807">
            <v>96</v>
          </cell>
          <cell r="V807">
            <v>93</v>
          </cell>
          <cell r="W807">
            <v>89</v>
          </cell>
          <cell r="X807">
            <v>89</v>
          </cell>
          <cell r="Y807">
            <v>0</v>
          </cell>
          <cell r="Z807">
            <v>0</v>
          </cell>
          <cell r="AA807">
            <v>0</v>
          </cell>
          <cell r="AB807">
            <v>0</v>
          </cell>
          <cell r="AC807">
            <v>0</v>
          </cell>
          <cell r="AD807">
            <v>0</v>
          </cell>
          <cell r="AE807" t="str">
            <v>Se ajustaron los aplicativos SIEE y SICEP Gestión Web para el reporte de la información que inicia en el mes de mayo. Se emitió la Circular 11-4 de 2016 donde se entregan las Orientaciones, procedimientos e instrumentos para el reporte de la información r</v>
          </cell>
          <cell r="AF807">
            <v>42490.208333333299</v>
          </cell>
          <cell r="AG807">
            <v>42502.436905868097</v>
          </cell>
          <cell r="AH807" t="str">
            <v>Ivan Osejo Villamil</v>
          </cell>
          <cell r="AI807" t="str">
            <v>iosejo@dnp.gov.co</v>
          </cell>
          <cell r="AJ807">
            <v>240</v>
          </cell>
          <cell r="AK807">
            <v>0</v>
          </cell>
          <cell r="AL807">
            <v>0</v>
          </cell>
        </row>
        <row r="808">
          <cell r="A808">
            <v>4517</v>
          </cell>
          <cell r="B808" t="str">
            <v>Todos por un Nuevo País</v>
          </cell>
          <cell r="C808" t="str">
            <v>Estrategias regionales</v>
          </cell>
          <cell r="D808" t="str">
            <v>Caribe próspero, equitativo y sin pobreza extrema</v>
          </cell>
          <cell r="E808" t="str">
            <v>Planeación Nacional</v>
          </cell>
          <cell r="F808" t="str">
            <v>DNP</v>
          </cell>
          <cell r="G808" t="str">
            <v>Región Caribe - Planeación</v>
          </cell>
          <cell r="H808">
            <v>4517</v>
          </cell>
          <cell r="I808" t="str">
            <v>Indicador de Convergencia Regional ICIR - Región Caribe</v>
          </cell>
          <cell r="J808" t="str">
            <v>Gestión</v>
          </cell>
          <cell r="K808" t="str">
            <v>Sectorial</v>
          </cell>
          <cell r="L808" t="str">
            <v>SI</v>
          </cell>
          <cell r="M808" t="str">
            <v>NO</v>
          </cell>
          <cell r="N808" t="str">
            <v>NO</v>
          </cell>
          <cell r="O808" t="str">
            <v>SI</v>
          </cell>
          <cell r="P808" t="str">
            <v>Porcentaje</v>
          </cell>
          <cell r="Q808" t="str">
            <v>Anual</v>
          </cell>
          <cell r="R808" t="str">
            <v>Reducción</v>
          </cell>
          <cell r="S808">
            <v>33.4</v>
          </cell>
          <cell r="T808">
            <v>31.3</v>
          </cell>
          <cell r="U808">
            <v>29.2</v>
          </cell>
          <cell r="V808">
            <v>26</v>
          </cell>
          <cell r="W808">
            <v>22.9</v>
          </cell>
          <cell r="X808">
            <v>22.9</v>
          </cell>
          <cell r="Y808">
            <v>0</v>
          </cell>
          <cell r="Z808">
            <v>0</v>
          </cell>
          <cell r="AA808">
            <v>0</v>
          </cell>
          <cell r="AB808">
            <v>0</v>
          </cell>
          <cell r="AC808">
            <v>0</v>
          </cell>
          <cell r="AD808">
            <v>0</v>
          </cell>
          <cell r="AE808" t="str">
            <v>Se hicieron los cálculos preliminares con las variables seleccionadas del listado opcional, en total quedaron 11 variables en 7 sectores.</v>
          </cell>
          <cell r="AF808">
            <v>42490.208333333299</v>
          </cell>
          <cell r="AG808">
            <v>42502.438658368097</v>
          </cell>
          <cell r="AH808" t="str">
            <v>Ivan Osejo Villamil</v>
          </cell>
          <cell r="AI808" t="str">
            <v>iosejo@dnp.gov.co</v>
          </cell>
          <cell r="AJ808">
            <v>365</v>
          </cell>
          <cell r="AK808">
            <v>0</v>
          </cell>
          <cell r="AL808">
            <v>0</v>
          </cell>
        </row>
        <row r="809">
          <cell r="A809">
            <v>4981</v>
          </cell>
          <cell r="B809" t="str">
            <v>Todos por un Nuevo País</v>
          </cell>
          <cell r="C809" t="str">
            <v>Estrategias regionales</v>
          </cell>
          <cell r="D809" t="str">
            <v>Caribe próspero, equitativo y sin pobreza extrema</v>
          </cell>
          <cell r="E809" t="str">
            <v>Salud y Protección</v>
          </cell>
          <cell r="F809" t="str">
            <v>Ministerio de Salud</v>
          </cell>
          <cell r="G809" t="str">
            <v>Región Caribe - Salud</v>
          </cell>
          <cell r="H809">
            <v>4981</v>
          </cell>
          <cell r="I809" t="str">
            <v>Bancos de leche humana en funcionamiento</v>
          </cell>
          <cell r="J809" t="str">
            <v>Producto</v>
          </cell>
          <cell r="K809" t="str">
            <v>Sectorial</v>
          </cell>
          <cell r="L809" t="str">
            <v>SI</v>
          </cell>
          <cell r="M809" t="str">
            <v>SI</v>
          </cell>
          <cell r="N809" t="str">
            <v>NO</v>
          </cell>
          <cell r="O809" t="str">
            <v>SI</v>
          </cell>
          <cell r="P809" t="str">
            <v>Número de bancos de Leche</v>
          </cell>
          <cell r="Q809" t="str">
            <v>Anual</v>
          </cell>
          <cell r="R809" t="str">
            <v>Capacidad</v>
          </cell>
          <cell r="S809">
            <v>2</v>
          </cell>
          <cell r="T809">
            <v>2</v>
          </cell>
          <cell r="U809">
            <v>4</v>
          </cell>
          <cell r="V809">
            <v>4</v>
          </cell>
          <cell r="W809">
            <v>5</v>
          </cell>
          <cell r="X809">
            <v>5</v>
          </cell>
          <cell r="Y809">
            <v>0</v>
          </cell>
          <cell r="Z809">
            <v>0</v>
          </cell>
          <cell r="AA809">
            <v>0</v>
          </cell>
          <cell r="AB809">
            <v>0</v>
          </cell>
          <cell r="AC809">
            <v>0</v>
          </cell>
          <cell r="AD809">
            <v>0</v>
          </cell>
          <cell r="AE809" t="str">
            <v>Se continua la implementación de ocho bancos de leche a nivel Nacional en los siguientes Hospitales: Federico Lleras Departamental de Nariño General de Medellín Rosario Pumarejo de Lòpez Maternidad Rafael Calvo San Rafael de Fusagasugà San Rafael de Facat</v>
          </cell>
          <cell r="AF809">
            <v>42490.208333333299</v>
          </cell>
          <cell r="AG809">
            <v>42495.8264726505</v>
          </cell>
          <cell r="AH809" t="str">
            <v>Elkin de Jesus Osorio Saldarriaga</v>
          </cell>
          <cell r="AI809" t="str">
            <v>eosorio@minsalud.gov.co</v>
          </cell>
          <cell r="AJ809">
            <v>0</v>
          </cell>
          <cell r="AK809">
            <v>0</v>
          </cell>
          <cell r="AL809">
            <v>0</v>
          </cell>
        </row>
        <row r="810">
          <cell r="A810">
            <v>4982</v>
          </cell>
          <cell r="B810" t="str">
            <v>Todos por un Nuevo País</v>
          </cell>
          <cell r="C810" t="str">
            <v>Estrategias regionales</v>
          </cell>
          <cell r="D810" t="str">
            <v>Caribe próspero, equitativo y sin pobreza extrema</v>
          </cell>
          <cell r="E810" t="str">
            <v>Salud y Protección</v>
          </cell>
          <cell r="F810" t="str">
            <v>Ministerio de Salud</v>
          </cell>
          <cell r="G810" t="str">
            <v>Región Caribe - Salud</v>
          </cell>
          <cell r="H810">
            <v>4982</v>
          </cell>
          <cell r="I810" t="str">
            <v>Hospitales públicos que implementan el Programa Madre Canguro</v>
          </cell>
          <cell r="J810" t="str">
            <v>Producto</v>
          </cell>
          <cell r="K810" t="str">
            <v>Sectorial</v>
          </cell>
          <cell r="L810" t="str">
            <v>SI</v>
          </cell>
          <cell r="M810" t="str">
            <v>SI</v>
          </cell>
          <cell r="N810" t="str">
            <v>NO</v>
          </cell>
          <cell r="O810" t="str">
            <v>SI</v>
          </cell>
          <cell r="P810" t="str">
            <v>Número de hospitales</v>
          </cell>
          <cell r="Q810" t="str">
            <v>Anual</v>
          </cell>
          <cell r="R810" t="str">
            <v>Acumulado</v>
          </cell>
          <cell r="S810">
            <v>0</v>
          </cell>
          <cell r="T810">
            <v>2</v>
          </cell>
          <cell r="U810">
            <v>4</v>
          </cell>
          <cell r="V810">
            <v>6</v>
          </cell>
          <cell r="W810">
            <v>8</v>
          </cell>
          <cell r="X810">
            <v>20</v>
          </cell>
          <cell r="Y810">
            <v>0</v>
          </cell>
          <cell r="Z810">
            <v>0</v>
          </cell>
          <cell r="AA810">
            <v>0</v>
          </cell>
          <cell r="AB810">
            <v>0</v>
          </cell>
          <cell r="AC810">
            <v>0</v>
          </cell>
          <cell r="AD810">
            <v>0</v>
          </cell>
          <cell r="AE810" t="str">
            <v>Durante el mes de abril no hubo modificaciones en cuanto al número de hospitales públicos que implementan el Programa Madre Canguro en la Región Caribe, siendo los 5 hospitales: 1) Clínica Santa Cruz de Bocagrande, Cartagena 2) Clínica Materno Infantil Ra</v>
          </cell>
          <cell r="AF810">
            <v>42490.208333333299</v>
          </cell>
          <cell r="AG810">
            <v>42496.530876851903</v>
          </cell>
          <cell r="AH810" t="str">
            <v>Elkin de Jesus Osorio Saldarriaga</v>
          </cell>
          <cell r="AI810" t="str">
            <v>eosorio@minsalud.gov.co</v>
          </cell>
          <cell r="AJ810">
            <v>0</v>
          </cell>
          <cell r="AK810">
            <v>0</v>
          </cell>
          <cell r="AL810">
            <v>0</v>
          </cell>
        </row>
        <row r="811">
          <cell r="A811">
            <v>4983</v>
          </cell>
          <cell r="B811" t="str">
            <v>Todos por un Nuevo País</v>
          </cell>
          <cell r="C811" t="str">
            <v>Estrategias regionales</v>
          </cell>
          <cell r="D811" t="str">
            <v>Caribe próspero, equitativo y sin pobreza extrema</v>
          </cell>
          <cell r="E811" t="str">
            <v>Salud y Protección</v>
          </cell>
          <cell r="F811" t="str">
            <v>Ministerio de Salud</v>
          </cell>
          <cell r="G811" t="str">
            <v>Región Caribe - Salud</v>
          </cell>
          <cell r="H811">
            <v>4983</v>
          </cell>
          <cell r="I811" t="str">
            <v>Tasa de mortalidad infantil por 1.000 nacidos vivos (ajustada) - Caribe</v>
          </cell>
          <cell r="J811" t="str">
            <v>Resultado</v>
          </cell>
          <cell r="K811" t="str">
            <v>Sectorial</v>
          </cell>
          <cell r="L811" t="str">
            <v>SI</v>
          </cell>
          <cell r="M811" t="str">
            <v>SI</v>
          </cell>
          <cell r="N811" t="str">
            <v>NO</v>
          </cell>
          <cell r="O811" t="str">
            <v>SI</v>
          </cell>
          <cell r="P811" t="str">
            <v>tasa</v>
          </cell>
          <cell r="Q811" t="str">
            <v>Anual</v>
          </cell>
          <cell r="R811" t="str">
            <v>Reducción</v>
          </cell>
          <cell r="S811">
            <v>21.3</v>
          </cell>
          <cell r="T811">
            <v>19.5</v>
          </cell>
          <cell r="U811">
            <v>18.899999999999999</v>
          </cell>
          <cell r="V811">
            <v>18.3</v>
          </cell>
          <cell r="W811">
            <v>17.7</v>
          </cell>
          <cell r="X811">
            <v>17.7</v>
          </cell>
          <cell r="Y811">
            <v>0</v>
          </cell>
          <cell r="Z811">
            <v>0</v>
          </cell>
          <cell r="AA811">
            <v>0</v>
          </cell>
          <cell r="AB811">
            <v>0</v>
          </cell>
          <cell r="AC811">
            <v>0</v>
          </cell>
          <cell r="AD811">
            <v>0</v>
          </cell>
          <cell r="AE811" t="str">
            <v xml:space="preserve">En el marco de la atención integral en salud para la primera infancia se realizó asistencia técnica y acompañamiento a los equipos territoriales de los Departamentos de La Guajira y Bolívar para el seguimiento a la implementación del Programa Nacional de </v>
          </cell>
          <cell r="AF811">
            <v>42490.208333333299</v>
          </cell>
          <cell r="AG811">
            <v>42500.324397256903</v>
          </cell>
          <cell r="AH811" t="str">
            <v>Lía Marcela Güiza Castillo</v>
          </cell>
          <cell r="AI811" t="str">
            <v>lguiza@minsalud.gov.co</v>
          </cell>
          <cell r="AJ811">
            <v>540</v>
          </cell>
          <cell r="AK811">
            <v>0</v>
          </cell>
          <cell r="AL811">
            <v>0</v>
          </cell>
        </row>
        <row r="812">
          <cell r="A812">
            <v>5108</v>
          </cell>
          <cell r="B812" t="str">
            <v>Todos por un Nuevo País</v>
          </cell>
          <cell r="C812" t="str">
            <v>Estrategias regionales</v>
          </cell>
          <cell r="D812" t="str">
            <v>Caribe próspero, equitativo y sin pobreza extrema</v>
          </cell>
          <cell r="E812" t="str">
            <v>Trabajo</v>
          </cell>
          <cell r="F812" t="str">
            <v>Servicio Público de Empleo</v>
          </cell>
          <cell r="G812" t="str">
            <v>Región Caribe - Trabajo</v>
          </cell>
          <cell r="H812">
            <v>5108</v>
          </cell>
          <cell r="I812" t="str">
            <v>Colocados a través de SPE en la región Caribe.</v>
          </cell>
          <cell r="J812" t="str">
            <v>Gestión</v>
          </cell>
          <cell r="K812" t="str">
            <v>Sectorial</v>
          </cell>
          <cell r="L812" t="str">
            <v>SI</v>
          </cell>
          <cell r="M812" t="str">
            <v>NO</v>
          </cell>
          <cell r="N812" t="str">
            <v>NO</v>
          </cell>
          <cell r="O812" t="str">
            <v>SI</v>
          </cell>
          <cell r="P812" t="str">
            <v>Colocados</v>
          </cell>
          <cell r="Q812" t="str">
            <v>Mensual</v>
          </cell>
          <cell r="R812" t="str">
            <v>Flujo</v>
          </cell>
          <cell r="S812">
            <v>21211</v>
          </cell>
          <cell r="T812">
            <v>34527</v>
          </cell>
          <cell r="U812">
            <v>43944</v>
          </cell>
          <cell r="V812">
            <v>53360</v>
          </cell>
          <cell r="W812">
            <v>62777</v>
          </cell>
          <cell r="X812">
            <v>62777</v>
          </cell>
          <cell r="Y812">
            <v>11988</v>
          </cell>
          <cell r="Z812">
            <v>27.28</v>
          </cell>
          <cell r="AA812">
            <v>42729</v>
          </cell>
          <cell r="AB812">
            <v>68.064999999999998</v>
          </cell>
          <cell r="AC812">
            <v>42460.208333333299</v>
          </cell>
          <cell r="AD812">
            <v>42500.620956597202</v>
          </cell>
          <cell r="AE812" t="str">
            <v xml:space="preserve">Durante el mes de marzo se registraron 5.258 colocaciones laborales en la región Caribe. El avance se caracteriza por una gran participación de las regionales del SENA, en particular las regionales Atlántico, Cesar, Magdalena y Bolívar, que reúnen un 56% </v>
          </cell>
          <cell r="AF812">
            <v>42460.208333333299</v>
          </cell>
          <cell r="AG812">
            <v>42500.6209564815</v>
          </cell>
          <cell r="AH812" t="str">
            <v>Jorge Andrés Rodríguez Parra</v>
          </cell>
          <cell r="AI812" t="str">
            <v>jorge.rodriguez@serviciodeempleo.gov.co</v>
          </cell>
          <cell r="AJ812">
            <v>30</v>
          </cell>
          <cell r="AK812">
            <v>42490.208333333299</v>
          </cell>
          <cell r="AL812">
            <v>-13</v>
          </cell>
        </row>
        <row r="813">
          <cell r="A813">
            <v>5185</v>
          </cell>
          <cell r="B813" t="str">
            <v>Todos por un Nuevo País</v>
          </cell>
          <cell r="C813" t="str">
            <v>Estrategias regionales</v>
          </cell>
          <cell r="D813" t="str">
            <v>Caribe próspero, equitativo y sin pobreza extrema</v>
          </cell>
          <cell r="E813" t="str">
            <v>Transporte</v>
          </cell>
          <cell r="F813" t="str">
            <v>MINTRANSPORTE</v>
          </cell>
          <cell r="G813" t="str">
            <v>Región Caribe - Transporte</v>
          </cell>
          <cell r="H813">
            <v>5185</v>
          </cell>
          <cell r="I813" t="str">
            <v>Porcentaje de red vial nacional primaria en buen estado en la Región Caribe</v>
          </cell>
          <cell r="J813" t="str">
            <v>Producto</v>
          </cell>
          <cell r="K813" t="str">
            <v>Sectorial</v>
          </cell>
          <cell r="L813" t="str">
            <v>SI</v>
          </cell>
          <cell r="M813" t="str">
            <v>NO</v>
          </cell>
          <cell r="N813" t="str">
            <v>NO</v>
          </cell>
          <cell r="O813" t="str">
            <v>SI</v>
          </cell>
          <cell r="P813" t="str">
            <v>Porcentaje</v>
          </cell>
          <cell r="Q813" t="str">
            <v>Trimestral</v>
          </cell>
          <cell r="R813" t="str">
            <v>Capacidad</v>
          </cell>
          <cell r="S813">
            <v>57</v>
          </cell>
          <cell r="T813">
            <v>63</v>
          </cell>
          <cell r="U813">
            <v>67</v>
          </cell>
          <cell r="V813">
            <v>71</v>
          </cell>
          <cell r="W813">
            <v>73</v>
          </cell>
          <cell r="X813">
            <v>73</v>
          </cell>
          <cell r="Y813">
            <v>62.2</v>
          </cell>
          <cell r="Z813">
            <v>52</v>
          </cell>
          <cell r="AA813">
            <v>62.2</v>
          </cell>
          <cell r="AB813">
            <v>32.5</v>
          </cell>
          <cell r="AC813">
            <v>42460.208333333299</v>
          </cell>
          <cell r="AD813">
            <v>42496.624613738401</v>
          </cell>
          <cell r="AE813" t="str">
            <v xml:space="preserve">62,20% de la Red Vial primaria en la Región Caribe se encuentra en Buen estado. </v>
          </cell>
          <cell r="AF813">
            <v>42460.208333333299</v>
          </cell>
          <cell r="AG813">
            <v>42496.624613576401</v>
          </cell>
          <cell r="AH813" t="str">
            <v>Carlos Alberto Sarabia Mancini</v>
          </cell>
          <cell r="AI813" t="str">
            <v>csarabia@mintransporte.gov.co</v>
          </cell>
          <cell r="AJ813">
            <v>30</v>
          </cell>
          <cell r="AK813">
            <v>42551.208333333299</v>
          </cell>
          <cell r="AL813">
            <v>-73</v>
          </cell>
        </row>
        <row r="814">
          <cell r="A814">
            <v>5189</v>
          </cell>
          <cell r="B814" t="str">
            <v>Todos por un Nuevo País</v>
          </cell>
          <cell r="C814" t="str">
            <v>Estrategias regionales</v>
          </cell>
          <cell r="D814" t="str">
            <v>Caribe próspero, equitativo y sin pobreza extrema</v>
          </cell>
          <cell r="E814" t="str">
            <v>Transporte</v>
          </cell>
          <cell r="F814" t="str">
            <v>MINTRANSPORTE</v>
          </cell>
          <cell r="G814" t="str">
            <v>Región Caribe - Transporte</v>
          </cell>
          <cell r="H814">
            <v>5189</v>
          </cell>
          <cell r="I814" t="str">
            <v>Porcentaje de viajes realizados asociados a movilidad activa cuantificada en la Región Caribe</v>
          </cell>
          <cell r="J814" t="str">
            <v>Resultado</v>
          </cell>
          <cell r="K814" t="str">
            <v>Sectorial</v>
          </cell>
          <cell r="L814" t="str">
            <v>SI</v>
          </cell>
          <cell r="M814" t="str">
            <v>SI</v>
          </cell>
          <cell r="N814" t="str">
            <v>NO</v>
          </cell>
          <cell r="O814" t="str">
            <v>SI</v>
          </cell>
          <cell r="P814" t="str">
            <v>Porcentaje</v>
          </cell>
          <cell r="Q814" t="str">
            <v>Trimestral</v>
          </cell>
          <cell r="R814" t="str">
            <v>Capacidad</v>
          </cell>
          <cell r="S814">
            <v>14</v>
          </cell>
          <cell r="T814">
            <v>15</v>
          </cell>
          <cell r="U814">
            <v>16</v>
          </cell>
          <cell r="V814">
            <v>18</v>
          </cell>
          <cell r="W814">
            <v>20</v>
          </cell>
          <cell r="X814">
            <v>20</v>
          </cell>
          <cell r="Y814">
            <v>0</v>
          </cell>
          <cell r="Z814">
            <v>0</v>
          </cell>
          <cell r="AA814">
            <v>0</v>
          </cell>
          <cell r="AB814">
            <v>0</v>
          </cell>
          <cell r="AC814">
            <v>0</v>
          </cell>
          <cell r="AD814">
            <v>0</v>
          </cell>
          <cell r="AE814">
            <v>0</v>
          </cell>
          <cell r="AF814">
            <v>0</v>
          </cell>
          <cell r="AG814">
            <v>0</v>
          </cell>
          <cell r="AH814" t="str">
            <v>Viceministro Transporte</v>
          </cell>
          <cell r="AI814" t="str">
            <v>viceministro@mintransporte.gov.co</v>
          </cell>
          <cell r="AJ814">
            <v>30</v>
          </cell>
          <cell r="AK814">
            <v>0</v>
          </cell>
          <cell r="AL814">
            <v>0</v>
          </cell>
        </row>
        <row r="815">
          <cell r="A815">
            <v>5192</v>
          </cell>
          <cell r="B815" t="str">
            <v>Todos por un Nuevo País</v>
          </cell>
          <cell r="C815" t="str">
            <v>Estrategias regionales</v>
          </cell>
          <cell r="D815" t="str">
            <v>Caribe próspero, equitativo y sin pobreza extrema</v>
          </cell>
          <cell r="E815" t="str">
            <v>Transporte</v>
          </cell>
          <cell r="F815" t="str">
            <v>MINTRANSPORTE</v>
          </cell>
          <cell r="G815" t="str">
            <v>Región Caribe - Transporte</v>
          </cell>
          <cell r="H815">
            <v>5192</v>
          </cell>
          <cell r="I815" t="str">
            <v>Espacios de Infraestructura dedicada a la intermodalidad en la Región Caribe.</v>
          </cell>
          <cell r="J815" t="str">
            <v>Producto</v>
          </cell>
          <cell r="K815" t="str">
            <v>Sectorial</v>
          </cell>
          <cell r="L815" t="str">
            <v>SI</v>
          </cell>
          <cell r="M815" t="str">
            <v>SI</v>
          </cell>
          <cell r="N815" t="str">
            <v>NO</v>
          </cell>
          <cell r="O815" t="str">
            <v>SI</v>
          </cell>
          <cell r="P815" t="str">
            <v>Número</v>
          </cell>
          <cell r="Q815" t="str">
            <v>Trimestral</v>
          </cell>
          <cell r="R815" t="str">
            <v>Capacidad</v>
          </cell>
          <cell r="S815">
            <v>2</v>
          </cell>
          <cell r="T815">
            <v>2</v>
          </cell>
          <cell r="U815">
            <v>3</v>
          </cell>
          <cell r="V815">
            <v>3</v>
          </cell>
          <cell r="W815">
            <v>3</v>
          </cell>
          <cell r="X815">
            <v>3</v>
          </cell>
          <cell r="Y815">
            <v>0</v>
          </cell>
          <cell r="Z815">
            <v>0</v>
          </cell>
          <cell r="AA815">
            <v>0</v>
          </cell>
          <cell r="AB815">
            <v>0</v>
          </cell>
          <cell r="AC815">
            <v>0</v>
          </cell>
          <cell r="AD815">
            <v>0</v>
          </cell>
          <cell r="AE815" t="str">
            <v xml:space="preserve">Se mantienen a la fecha los indicadores obtenidos en el tercer trimestre del año 2015. </v>
          </cell>
          <cell r="AF815">
            <v>42400.208333333299</v>
          </cell>
          <cell r="AG815">
            <v>42439.638902858802</v>
          </cell>
          <cell r="AH815" t="str">
            <v>Walid David Jalil Nasser</v>
          </cell>
          <cell r="AI815" t="str">
            <v>wdavid@mintransporte.gov.co</v>
          </cell>
          <cell r="AJ815">
            <v>30</v>
          </cell>
          <cell r="AK815">
            <v>0</v>
          </cell>
          <cell r="AL815">
            <v>0</v>
          </cell>
        </row>
        <row r="816">
          <cell r="A816">
            <v>5115</v>
          </cell>
          <cell r="B816" t="str">
            <v>Todos por un Nuevo País</v>
          </cell>
          <cell r="C816" t="str">
            <v>Estrategias regionales</v>
          </cell>
          <cell r="D816" t="str">
            <v>Caribe próspero, equitativo y sin pobreza extrema</v>
          </cell>
          <cell r="E816" t="str">
            <v>Vivienda</v>
          </cell>
          <cell r="F816" t="str">
            <v>MinVivienda</v>
          </cell>
          <cell r="G816" t="str">
            <v>Región Caribe - Vivienda</v>
          </cell>
          <cell r="H816">
            <v>5115</v>
          </cell>
          <cell r="I816" t="str">
            <v>Nuevas personas con acceso a agua potable en la zona rural en la Región Caribe</v>
          </cell>
          <cell r="J816" t="str">
            <v>Producto</v>
          </cell>
          <cell r="K816" t="str">
            <v>Sectorial</v>
          </cell>
          <cell r="L816" t="str">
            <v>SI</v>
          </cell>
          <cell r="M816" t="str">
            <v>NO</v>
          </cell>
          <cell r="N816" t="str">
            <v>NO</v>
          </cell>
          <cell r="O816" t="str">
            <v>SI</v>
          </cell>
          <cell r="P816" t="str">
            <v>Personas</v>
          </cell>
          <cell r="Q816" t="str">
            <v>Anual</v>
          </cell>
          <cell r="R816" t="str">
            <v>Acumulado</v>
          </cell>
          <cell r="S816">
            <v>0</v>
          </cell>
          <cell r="T816">
            <v>10000</v>
          </cell>
          <cell r="U816">
            <v>45000</v>
          </cell>
          <cell r="V816">
            <v>65000</v>
          </cell>
          <cell r="W816">
            <v>80000</v>
          </cell>
          <cell r="X816">
            <v>200000</v>
          </cell>
          <cell r="Y816">
            <v>0</v>
          </cell>
          <cell r="Z816">
            <v>0</v>
          </cell>
          <cell r="AA816">
            <v>0</v>
          </cell>
          <cell r="AB816">
            <v>0</v>
          </cell>
          <cell r="AC816">
            <v>0</v>
          </cell>
          <cell r="AD816">
            <v>0</v>
          </cell>
          <cell r="AE816" t="str">
            <v>Entre febrero se realizaron jornadas de trabajo con el Ministerio de Salud y Protección Social, Ministerio de Agricultura y Desarrollo Rural, DNP, CRA y Superservicios con el fin de ajustar el proyecto de decreto de acuerdo con los requerimientos de las e</v>
          </cell>
          <cell r="AF816">
            <v>42429.208333333299</v>
          </cell>
          <cell r="AG816">
            <v>42500.463545405102</v>
          </cell>
          <cell r="AH816" t="str">
            <v>Javier Orlando Moreno Mendez</v>
          </cell>
          <cell r="AI816" t="str">
            <v>jmoreno@minvivienda.gov.co</v>
          </cell>
          <cell r="AJ816">
            <v>60</v>
          </cell>
          <cell r="AK816">
            <v>0</v>
          </cell>
          <cell r="AL816">
            <v>0</v>
          </cell>
        </row>
        <row r="817">
          <cell r="A817">
            <v>5116</v>
          </cell>
          <cell r="B817" t="str">
            <v>Todos por un Nuevo País</v>
          </cell>
          <cell r="C817" t="str">
            <v>Estrategias regionales</v>
          </cell>
          <cell r="D817" t="str">
            <v>Caribe próspero, equitativo y sin pobreza extrema</v>
          </cell>
          <cell r="E817" t="str">
            <v>Vivienda</v>
          </cell>
          <cell r="F817" t="str">
            <v>MinVivienda</v>
          </cell>
          <cell r="G817" t="str">
            <v>Región Caribe - Vivienda</v>
          </cell>
          <cell r="H817">
            <v>5116</v>
          </cell>
          <cell r="I817" t="str">
            <v>Nuevas personas con manejo adecuado de aguas residuales en la zona rural en la región Caribe</v>
          </cell>
          <cell r="J817" t="str">
            <v>Producto</v>
          </cell>
          <cell r="K817" t="str">
            <v>Sectorial</v>
          </cell>
          <cell r="L817" t="str">
            <v>SI</v>
          </cell>
          <cell r="M817" t="str">
            <v>NO</v>
          </cell>
          <cell r="N817" t="str">
            <v>NO</v>
          </cell>
          <cell r="O817" t="str">
            <v>SI</v>
          </cell>
          <cell r="P817" t="str">
            <v>Personas</v>
          </cell>
          <cell r="Q817" t="str">
            <v>Anual</v>
          </cell>
          <cell r="R817" t="str">
            <v>Acumulado</v>
          </cell>
          <cell r="S817">
            <v>0</v>
          </cell>
          <cell r="T817">
            <v>54000</v>
          </cell>
          <cell r="U817">
            <v>54000</v>
          </cell>
          <cell r="V817">
            <v>81000</v>
          </cell>
          <cell r="W817">
            <v>81000</v>
          </cell>
          <cell r="X817">
            <v>270000</v>
          </cell>
          <cell r="Y817">
            <v>0</v>
          </cell>
          <cell r="Z817">
            <v>0</v>
          </cell>
          <cell r="AA817">
            <v>0</v>
          </cell>
          <cell r="AB817">
            <v>0</v>
          </cell>
          <cell r="AC817">
            <v>0</v>
          </cell>
          <cell r="AD817">
            <v>0</v>
          </cell>
          <cell r="AE817">
            <v>0</v>
          </cell>
          <cell r="AF817">
            <v>0</v>
          </cell>
          <cell r="AG817">
            <v>0</v>
          </cell>
          <cell r="AH817" t="str">
            <v>Javier Orlando Moreno Mendez</v>
          </cell>
          <cell r="AI817" t="str">
            <v>jmoreno@minvivienda.gov.co</v>
          </cell>
          <cell r="AJ817">
            <v>60</v>
          </cell>
          <cell r="AK817">
            <v>0</v>
          </cell>
          <cell r="AL817">
            <v>0</v>
          </cell>
        </row>
        <row r="818">
          <cell r="A818">
            <v>5121</v>
          </cell>
          <cell r="B818" t="str">
            <v>Todos por un Nuevo País</v>
          </cell>
          <cell r="C818" t="str">
            <v>Estrategias regionales</v>
          </cell>
          <cell r="D818" t="str">
            <v>Caribe próspero, equitativo y sin pobreza extrema</v>
          </cell>
          <cell r="E818" t="str">
            <v>Vivienda</v>
          </cell>
          <cell r="F818" t="str">
            <v>MinVivienda</v>
          </cell>
          <cell r="G818" t="str">
            <v>Región Caribe - Vivienda</v>
          </cell>
          <cell r="H818">
            <v>5121</v>
          </cell>
          <cell r="I818" t="str">
            <v>Porcentaje de cupos asignados para vivienda urbana nueva  en la región Caribe</v>
          </cell>
          <cell r="J818" t="str">
            <v>Resultado</v>
          </cell>
          <cell r="K818" t="str">
            <v>Sectorial</v>
          </cell>
          <cell r="L818" t="str">
            <v>SI</v>
          </cell>
          <cell r="M818" t="str">
            <v>NO</v>
          </cell>
          <cell r="N818" t="str">
            <v>NO</v>
          </cell>
          <cell r="O818" t="str">
            <v>SI</v>
          </cell>
          <cell r="P818" t="str">
            <v>Porcentaje</v>
          </cell>
          <cell r="Q818" t="str">
            <v>Mensual</v>
          </cell>
          <cell r="R818" t="str">
            <v>Stock</v>
          </cell>
          <cell r="S818">
            <v>35</v>
          </cell>
          <cell r="T818">
            <v>36</v>
          </cell>
          <cell r="U818">
            <v>36</v>
          </cell>
          <cell r="V818">
            <v>36</v>
          </cell>
          <cell r="W818">
            <v>36</v>
          </cell>
          <cell r="X818">
            <v>36</v>
          </cell>
          <cell r="Y818">
            <v>59.28</v>
          </cell>
          <cell r="Z818">
            <v>100</v>
          </cell>
          <cell r="AA818">
            <v>59.28</v>
          </cell>
          <cell r="AB818">
            <v>100</v>
          </cell>
          <cell r="AC818">
            <v>42490.208333333299</v>
          </cell>
          <cell r="AD818">
            <v>42500.4178132292</v>
          </cell>
          <cell r="AE818" t="str">
            <v>Mediante la Resolución 1082 de junio de 2015 "Por la cual se distribuyen los cupos de recursos para la asignación de los subsidios familiares de vivienda en especie de que trata la Resolución 0494 de 2015", se asignó porcentaje del 29,24% de cupos de recu</v>
          </cell>
          <cell r="AF818">
            <v>42490.208333333299</v>
          </cell>
          <cell r="AG818">
            <v>42500.417813113403</v>
          </cell>
          <cell r="AH818" t="str">
            <v>Alejandro Quintero Romero</v>
          </cell>
          <cell r="AI818" t="str">
            <v>alquintero@minvivienda.gov.co</v>
          </cell>
          <cell r="AJ818">
            <v>30</v>
          </cell>
          <cell r="AK818">
            <v>42520.208333333299</v>
          </cell>
          <cell r="AL818">
            <v>-43</v>
          </cell>
        </row>
        <row r="819">
          <cell r="A819">
            <v>5377</v>
          </cell>
          <cell r="B819" t="str">
            <v>Todos por un Nuevo País</v>
          </cell>
          <cell r="C819" t="str">
            <v>Estrategias regionales</v>
          </cell>
          <cell r="D819" t="str">
            <v>Caribe próspero, equitativo y sin pobreza extrema</v>
          </cell>
          <cell r="E819" t="str">
            <v>Vivienda</v>
          </cell>
          <cell r="F819" t="str">
            <v>MinVivienda</v>
          </cell>
          <cell r="G819" t="str">
            <v>Región Caribe - Vivienda</v>
          </cell>
          <cell r="H819">
            <v>5377</v>
          </cell>
          <cell r="I819" t="str">
            <v>Mejoramientos de vivienda ejecutados - Caribe</v>
          </cell>
          <cell r="J819" t="str">
            <v>Producto</v>
          </cell>
          <cell r="K819" t="str">
            <v>Sectorial</v>
          </cell>
          <cell r="L819" t="str">
            <v>SI</v>
          </cell>
          <cell r="M819" t="str">
            <v>NO</v>
          </cell>
          <cell r="N819" t="str">
            <v>NO</v>
          </cell>
          <cell r="O819" t="str">
            <v>SI</v>
          </cell>
          <cell r="P819" t="str">
            <v>Mejoramientos</v>
          </cell>
          <cell r="Q819" t="str">
            <v>Trimestral</v>
          </cell>
          <cell r="R819" t="str">
            <v>Acumulado</v>
          </cell>
          <cell r="S819">
            <v>0</v>
          </cell>
          <cell r="T819">
            <v>883</v>
          </cell>
          <cell r="U819">
            <v>3344</v>
          </cell>
          <cell r="V819">
            <v>203</v>
          </cell>
          <cell r="W819">
            <v>60</v>
          </cell>
          <cell r="X819">
            <v>4490</v>
          </cell>
          <cell r="Y819">
            <v>0</v>
          </cell>
          <cell r="Z819">
            <v>0</v>
          </cell>
          <cell r="AA819">
            <v>895</v>
          </cell>
          <cell r="AB819">
            <v>19.93</v>
          </cell>
          <cell r="AC819">
            <v>42460.208333333299</v>
          </cell>
          <cell r="AD819">
            <v>42471.458613807903</v>
          </cell>
          <cell r="AE819" t="str">
            <v>En el primer trimestre de 2016, se continúa con el proceso de intervención y asignación de mejoramiento en los municipios y departamentos a nivel región caribe.</v>
          </cell>
          <cell r="AF819">
            <v>42460.208333333299</v>
          </cell>
          <cell r="AG819">
            <v>42471.4586136574</v>
          </cell>
          <cell r="AH819" t="str">
            <v>German Alberto Diaz</v>
          </cell>
          <cell r="AI819" t="str">
            <v>gdiaz@minvivienda.gov.co</v>
          </cell>
          <cell r="AJ819">
            <v>30</v>
          </cell>
          <cell r="AK819">
            <v>42551.208333333299</v>
          </cell>
          <cell r="AL819">
            <v>-73</v>
          </cell>
        </row>
        <row r="820">
          <cell r="A820">
            <v>5078</v>
          </cell>
          <cell r="B820" t="str">
            <v>Todos por un Nuevo País</v>
          </cell>
          <cell r="C820" t="str">
            <v>Estrategias regionales</v>
          </cell>
          <cell r="D820" t="str">
            <v>Eje Cafetero y Antioquia: capital humano innovador en territorios incluyentes</v>
          </cell>
          <cell r="E820" t="str">
            <v>Ambiente</v>
          </cell>
          <cell r="F820" t="str">
            <v>MinAmbiente</v>
          </cell>
          <cell r="G820" t="str">
            <v>Región Eje Cafetero y Antioquia - Ambiente</v>
          </cell>
          <cell r="H820">
            <v>5078</v>
          </cell>
          <cell r="I820" t="str">
            <v>Hectáreas bajo manejo sostenible de productos forestales no maderables.</v>
          </cell>
          <cell r="J820" t="str">
            <v>Resultado</v>
          </cell>
          <cell r="K820" t="str">
            <v>Sectorial</v>
          </cell>
          <cell r="L820" t="str">
            <v>SI</v>
          </cell>
          <cell r="M820" t="str">
            <v>SI</v>
          </cell>
          <cell r="N820" t="str">
            <v>NO</v>
          </cell>
          <cell r="O820" t="str">
            <v>SI</v>
          </cell>
          <cell r="P820" t="str">
            <v>Hectáreas</v>
          </cell>
          <cell r="Q820" t="str">
            <v>Semestral</v>
          </cell>
          <cell r="R820" t="str">
            <v>Capacidad</v>
          </cell>
          <cell r="S820">
            <v>2000</v>
          </cell>
          <cell r="T820">
            <v>2000</v>
          </cell>
          <cell r="U820">
            <v>3000</v>
          </cell>
          <cell r="V820">
            <v>4000</v>
          </cell>
          <cell r="W820">
            <v>5000</v>
          </cell>
          <cell r="X820">
            <v>5000</v>
          </cell>
          <cell r="Y820">
            <v>0</v>
          </cell>
          <cell r="Z820">
            <v>0</v>
          </cell>
          <cell r="AA820">
            <v>0</v>
          </cell>
          <cell r="AB820">
            <v>0</v>
          </cell>
          <cell r="AC820">
            <v>0</v>
          </cell>
          <cell r="AD820">
            <v>0</v>
          </cell>
          <cell r="AE820">
            <v>0</v>
          </cell>
          <cell r="AF820">
            <v>0</v>
          </cell>
          <cell r="AG820">
            <v>0</v>
          </cell>
          <cell r="AH820" t="str">
            <v>Luis Francisco Camargo</v>
          </cell>
          <cell r="AI820" t="str">
            <v>lcamargo@minambiente.gov.co</v>
          </cell>
          <cell r="AJ820">
            <v>0</v>
          </cell>
          <cell r="AK820">
            <v>0</v>
          </cell>
          <cell r="AL820">
            <v>0</v>
          </cell>
        </row>
        <row r="821">
          <cell r="A821">
            <v>5079</v>
          </cell>
          <cell r="B821" t="str">
            <v>Todos por un Nuevo País</v>
          </cell>
          <cell r="C821" t="str">
            <v>Estrategias regionales</v>
          </cell>
          <cell r="D821" t="str">
            <v>Eje Cafetero y Antioquia: capital humano innovador en territorios incluyentes</v>
          </cell>
          <cell r="E821" t="str">
            <v>Ambiente</v>
          </cell>
          <cell r="F821" t="str">
            <v>Parques Nacionales</v>
          </cell>
          <cell r="G821" t="str">
            <v>Región Eje Cafetero y Antioquia - Ambiente</v>
          </cell>
          <cell r="H821">
            <v>5079</v>
          </cell>
          <cell r="I821" t="str">
            <v>Hectáreas de áreas protegidas de la Región Eje Cafetero y Antioquia incorporados en el SINAP</v>
          </cell>
          <cell r="J821" t="str">
            <v>Gestión</v>
          </cell>
          <cell r="K821" t="str">
            <v>Sectorial</v>
          </cell>
          <cell r="L821" t="str">
            <v>SI</v>
          </cell>
          <cell r="M821" t="str">
            <v>SI</v>
          </cell>
          <cell r="N821" t="str">
            <v>NO</v>
          </cell>
          <cell r="O821" t="str">
            <v>SI</v>
          </cell>
          <cell r="P821" t="str">
            <v>Hectáreas</v>
          </cell>
          <cell r="Q821" t="str">
            <v>Trimestral</v>
          </cell>
          <cell r="R821" t="str">
            <v>Capacidad</v>
          </cell>
          <cell r="S821">
            <v>324299</v>
          </cell>
          <cell r="T821">
            <v>325428.64299999998</v>
          </cell>
          <cell r="U821">
            <v>424214.19</v>
          </cell>
          <cell r="V821">
            <v>551903.75199999998</v>
          </cell>
          <cell r="W821">
            <v>687680.64800000004</v>
          </cell>
          <cell r="X821">
            <v>687681</v>
          </cell>
          <cell r="Y821">
            <v>444242.94</v>
          </cell>
          <cell r="Z821">
            <v>100</v>
          </cell>
          <cell r="AA821">
            <v>444242.94</v>
          </cell>
          <cell r="AB821">
            <v>33.01</v>
          </cell>
          <cell r="AC821">
            <v>42460.208333333299</v>
          </cell>
          <cell r="AD821">
            <v>42468.736188229203</v>
          </cell>
          <cell r="AE821" t="str">
            <v xml:space="preserve">Corpocaldas en cuanto al área regional "Cerro Guadalupe" avanza en espacios de trabajo con actores de la zona, en marco de la fase de aprestamiento.. La Corporación Cortolima para Anaime Chili avanza en la caracterización de actores </v>
          </cell>
          <cell r="AF821">
            <v>42490.208333333299</v>
          </cell>
          <cell r="AG821">
            <v>42496.773298576401</v>
          </cell>
          <cell r="AH821" t="str">
            <v>Julia Miranda Londoño</v>
          </cell>
          <cell r="AI821" t="str">
            <v>julia.miranda@parquesnacionales.gov.co</v>
          </cell>
          <cell r="AJ821">
            <v>30</v>
          </cell>
          <cell r="AK821">
            <v>42551.208333333299</v>
          </cell>
          <cell r="AL821">
            <v>-73</v>
          </cell>
        </row>
        <row r="822">
          <cell r="A822">
            <v>5103</v>
          </cell>
          <cell r="B822" t="str">
            <v>Todos por un Nuevo País</v>
          </cell>
          <cell r="C822" t="str">
            <v>Estrategias regionales</v>
          </cell>
          <cell r="D822" t="str">
            <v>Eje Cafetero y Antioquia: capital humano innovador en territorios incluyentes</v>
          </cell>
          <cell r="E822" t="str">
            <v>Comercio</v>
          </cell>
          <cell r="F822" t="str">
            <v>MINCOMERCIO</v>
          </cell>
          <cell r="G822" t="str">
            <v>Región Eje Cafetero y Antioquia - Comercio</v>
          </cell>
          <cell r="H822">
            <v>5103</v>
          </cell>
          <cell r="I822" t="str">
            <v>Procesos de innovación implementados en los sectores priorizados con Rutas Competitivas - Eje Cafetero y Antioquia</v>
          </cell>
          <cell r="J822" t="str">
            <v>Producto</v>
          </cell>
          <cell r="K822" t="str">
            <v>Sectorial</v>
          </cell>
          <cell r="L822" t="str">
            <v>SI</v>
          </cell>
          <cell r="M822" t="str">
            <v>NO</v>
          </cell>
          <cell r="N822" t="str">
            <v>NO</v>
          </cell>
          <cell r="O822" t="str">
            <v>SI</v>
          </cell>
          <cell r="P822" t="str">
            <v>Procesos</v>
          </cell>
          <cell r="Q822" t="str">
            <v>Trimestral</v>
          </cell>
          <cell r="R822" t="str">
            <v>Acumulado</v>
          </cell>
          <cell r="S822">
            <v>0</v>
          </cell>
          <cell r="T822">
            <v>1</v>
          </cell>
          <cell r="U822">
            <v>1</v>
          </cell>
          <cell r="V822">
            <v>1</v>
          </cell>
          <cell r="W822">
            <v>1</v>
          </cell>
          <cell r="X822">
            <v>4</v>
          </cell>
          <cell r="Y822">
            <v>1</v>
          </cell>
          <cell r="Z822">
            <v>100</v>
          </cell>
          <cell r="AA822">
            <v>4</v>
          </cell>
          <cell r="AB822">
            <v>100</v>
          </cell>
          <cell r="AC822">
            <v>42460.208333333299</v>
          </cell>
          <cell r="AD822">
            <v>42468.436795138899</v>
          </cell>
          <cell r="AE822" t="str">
            <v>Logro: El proyecto aprobado en la convocatoria reto clúster relacionado con "Competitividad del Clúster de Cueros del Quindío" se encuentra en firma de contrato con Innpulsa como proceso previo al inicio de su implementación, en donde se espera que median</v>
          </cell>
          <cell r="AF822">
            <v>42490.208333333299</v>
          </cell>
          <cell r="AG822">
            <v>42500.406360995403</v>
          </cell>
          <cell r="AH822" t="str">
            <v>Daniel Arango</v>
          </cell>
          <cell r="AI822" t="str">
            <v>darango@mincit.gov.co</v>
          </cell>
          <cell r="AJ822">
            <v>90</v>
          </cell>
          <cell r="AK822">
            <v>42551.208333333299</v>
          </cell>
          <cell r="AL822">
            <v>-133</v>
          </cell>
        </row>
        <row r="823">
          <cell r="A823">
            <v>5104</v>
          </cell>
          <cell r="B823" t="str">
            <v>Todos por un Nuevo País</v>
          </cell>
          <cell r="C823" t="str">
            <v>Estrategias regionales</v>
          </cell>
          <cell r="D823" t="str">
            <v>Eje Cafetero y Antioquia: capital humano innovador en territorios incluyentes</v>
          </cell>
          <cell r="E823" t="str">
            <v>Comercio</v>
          </cell>
          <cell r="F823" t="str">
            <v>MINCOMERCIO</v>
          </cell>
          <cell r="G823" t="str">
            <v>Región Eje Cafetero y Antioquia - Comercio</v>
          </cell>
          <cell r="H823">
            <v>5104</v>
          </cell>
          <cell r="I823" t="str">
            <v>Planes de acción (Hojas de Ruta) formulados para sectores estratégicos - Región Eje Cafetero y Antioquia</v>
          </cell>
          <cell r="J823" t="str">
            <v>Producto</v>
          </cell>
          <cell r="K823" t="str">
            <v>Sectorial</v>
          </cell>
          <cell r="L823" t="str">
            <v>SI</v>
          </cell>
          <cell r="M823" t="str">
            <v>NO</v>
          </cell>
          <cell r="N823" t="str">
            <v>NO</v>
          </cell>
          <cell r="O823" t="str">
            <v>SI</v>
          </cell>
          <cell r="P823" t="str">
            <v>Planes</v>
          </cell>
          <cell r="Q823" t="str">
            <v>Trimestral</v>
          </cell>
          <cell r="R823" t="str">
            <v>Acumulado</v>
          </cell>
          <cell r="S823">
            <v>6</v>
          </cell>
          <cell r="T823">
            <v>1</v>
          </cell>
          <cell r="U823">
            <v>0</v>
          </cell>
          <cell r="V823">
            <v>0</v>
          </cell>
          <cell r="W823">
            <v>0</v>
          </cell>
          <cell r="X823">
            <v>1</v>
          </cell>
          <cell r="Y823">
            <v>0</v>
          </cell>
          <cell r="Z823">
            <v>0</v>
          </cell>
          <cell r="AA823">
            <v>0</v>
          </cell>
          <cell r="AB823">
            <v>0</v>
          </cell>
          <cell r="AC823">
            <v>0</v>
          </cell>
          <cell r="AD823">
            <v>0</v>
          </cell>
          <cell r="AE823" t="str">
            <v>Para el año 2016 no se fijó una meta al respecto.</v>
          </cell>
          <cell r="AF823">
            <v>42490.208333333299</v>
          </cell>
          <cell r="AG823">
            <v>42496.706559178201</v>
          </cell>
          <cell r="AH823" t="str">
            <v>Daniel Arango</v>
          </cell>
          <cell r="AI823" t="str">
            <v>darango@mincit.gov.co</v>
          </cell>
          <cell r="AJ823">
            <v>90</v>
          </cell>
          <cell r="AK823">
            <v>0</v>
          </cell>
          <cell r="AL823">
            <v>0</v>
          </cell>
        </row>
        <row r="824">
          <cell r="A824">
            <v>5105</v>
          </cell>
          <cell r="B824" t="str">
            <v>Todos por un Nuevo País</v>
          </cell>
          <cell r="C824" t="str">
            <v>Estrategias regionales</v>
          </cell>
          <cell r="D824" t="str">
            <v>Eje Cafetero y Antioquia: capital humano innovador en territorios incluyentes</v>
          </cell>
          <cell r="E824" t="str">
            <v>Comercio</v>
          </cell>
          <cell r="F824" t="str">
            <v>MINCOMERCIO</v>
          </cell>
          <cell r="G824" t="str">
            <v>Región Eje Cafetero y Antioquia - Comercio</v>
          </cell>
          <cell r="H824">
            <v>5105</v>
          </cell>
          <cell r="I824" t="str">
            <v>Rutas competitivas acompañadas en su implementación - Eje Cafetero y Antioquia</v>
          </cell>
          <cell r="J824" t="str">
            <v>Producto</v>
          </cell>
          <cell r="K824" t="str">
            <v>Sectorial</v>
          </cell>
          <cell r="L824" t="str">
            <v>SI</v>
          </cell>
          <cell r="M824" t="str">
            <v>NO</v>
          </cell>
          <cell r="N824" t="str">
            <v>NO</v>
          </cell>
          <cell r="O824" t="str">
            <v>SI</v>
          </cell>
          <cell r="P824" t="str">
            <v>Rutas</v>
          </cell>
          <cell r="Q824" t="str">
            <v>Trimestral</v>
          </cell>
          <cell r="R824" t="str">
            <v>Acumulado</v>
          </cell>
          <cell r="S824">
            <v>2</v>
          </cell>
          <cell r="T824">
            <v>1</v>
          </cell>
          <cell r="U824">
            <v>1</v>
          </cell>
          <cell r="V824">
            <v>2</v>
          </cell>
          <cell r="W824">
            <v>2</v>
          </cell>
          <cell r="X824">
            <v>6</v>
          </cell>
          <cell r="Y824">
            <v>0</v>
          </cell>
          <cell r="Z824">
            <v>0</v>
          </cell>
          <cell r="AA824">
            <v>0</v>
          </cell>
          <cell r="AB824">
            <v>0</v>
          </cell>
          <cell r="AC824">
            <v>0</v>
          </cell>
          <cell r="AD824">
            <v>0</v>
          </cell>
          <cell r="AE824" t="str">
            <v>Logro: Se seleccionó y contrató a la consultoría a través de la red clúster Colombia, para liderar la elaboración y puesta en marcha del sistema de seguimiento, medición y evaluación de iniciativas clúster en el país. Actividades próximas a desarrollar: s</v>
          </cell>
          <cell r="AF824">
            <v>42490.208333333299</v>
          </cell>
          <cell r="AG824">
            <v>42496.704733680599</v>
          </cell>
          <cell r="AH824" t="str">
            <v>Daniel Arango</v>
          </cell>
          <cell r="AI824" t="str">
            <v>darango@mincit.gov.co</v>
          </cell>
          <cell r="AJ824">
            <v>90</v>
          </cell>
          <cell r="AK824">
            <v>0</v>
          </cell>
          <cell r="AL824">
            <v>0</v>
          </cell>
        </row>
        <row r="825">
          <cell r="A825">
            <v>5003</v>
          </cell>
          <cell r="B825" t="str">
            <v>Todos por un Nuevo País</v>
          </cell>
          <cell r="C825" t="str">
            <v>Estrategias regionales</v>
          </cell>
          <cell r="D825" t="str">
            <v>Eje Cafetero y Antioquia: capital humano innovador en territorios incluyentes</v>
          </cell>
          <cell r="E825" t="str">
            <v>Educación</v>
          </cell>
          <cell r="F825" t="str">
            <v>MINEDUCACION</v>
          </cell>
          <cell r="G825" t="str">
            <v>Región Eje Cafetero y Antioquia - Educación</v>
          </cell>
          <cell r="H825">
            <v>5003</v>
          </cell>
          <cell r="I825" t="str">
            <v>Graduados en educación técnica y tecnológica en la región del Eje Cafetero</v>
          </cell>
          <cell r="J825" t="str">
            <v>Gestión</v>
          </cell>
          <cell r="K825" t="str">
            <v>Sectorial</v>
          </cell>
          <cell r="L825" t="str">
            <v>SI</v>
          </cell>
          <cell r="M825" t="str">
            <v>SI</v>
          </cell>
          <cell r="N825" t="str">
            <v>NO</v>
          </cell>
          <cell r="O825" t="str">
            <v>SI</v>
          </cell>
          <cell r="P825" t="str">
            <v>Graduados</v>
          </cell>
          <cell r="Q825" t="str">
            <v>Anual</v>
          </cell>
          <cell r="R825" t="str">
            <v>Flujo</v>
          </cell>
          <cell r="S825">
            <v>82723</v>
          </cell>
          <cell r="T825">
            <v>8000</v>
          </cell>
          <cell r="U825">
            <v>17500</v>
          </cell>
          <cell r="V825">
            <v>28500</v>
          </cell>
          <cell r="W825">
            <v>40000</v>
          </cell>
          <cell r="X825">
            <v>40000</v>
          </cell>
          <cell r="Y825">
            <v>0</v>
          </cell>
          <cell r="Z825">
            <v>0</v>
          </cell>
          <cell r="AA825">
            <v>0</v>
          </cell>
          <cell r="AB825">
            <v>0</v>
          </cell>
          <cell r="AC825">
            <v>0</v>
          </cell>
          <cell r="AD825">
            <v>0</v>
          </cell>
          <cell r="AE825" t="str">
            <v>A través de las alianzas de Caldas, Convenio 953/2013, se alcanzó una matrícula de 254 estudiantes. Información con corte al primer semetre de 2016. Con la alianza agroindustrial de Risaralda, convenio 935/2013, se reportan 891 estudiantes, con corte al p</v>
          </cell>
          <cell r="AF825">
            <v>42490.208333333299</v>
          </cell>
          <cell r="AG825">
            <v>42495.649816203702</v>
          </cell>
          <cell r="AH825" t="str">
            <v>Luis Bernardo Carrillo</v>
          </cell>
          <cell r="AI825" t="str">
            <v>LCarrillo@mineducacion.gov.co</v>
          </cell>
          <cell r="AJ825">
            <v>360</v>
          </cell>
          <cell r="AK825">
            <v>0</v>
          </cell>
          <cell r="AL825">
            <v>0</v>
          </cell>
        </row>
        <row r="826">
          <cell r="A826">
            <v>5004</v>
          </cell>
          <cell r="B826" t="str">
            <v>Todos por un Nuevo País</v>
          </cell>
          <cell r="C826" t="str">
            <v>Estrategias regionales</v>
          </cell>
          <cell r="D826" t="str">
            <v>Eje Cafetero y Antioquia: capital humano innovador en territorios incluyentes</v>
          </cell>
          <cell r="E826" t="str">
            <v>Educación</v>
          </cell>
          <cell r="F826" t="str">
            <v>MINEDUCACION</v>
          </cell>
          <cell r="G826" t="str">
            <v>Región Eje Cafetero y Antioquia - Educación</v>
          </cell>
          <cell r="H826">
            <v>5004</v>
          </cell>
          <cell r="I826" t="str">
            <v>Nuevos cupos en educación técnica y tecnológica - Eje Cafetero</v>
          </cell>
          <cell r="J826" t="str">
            <v>Gestión</v>
          </cell>
          <cell r="K826" t="str">
            <v>Sectorial</v>
          </cell>
          <cell r="L826" t="str">
            <v>SI</v>
          </cell>
          <cell r="M826" t="str">
            <v>SI</v>
          </cell>
          <cell r="N826" t="str">
            <v>NO</v>
          </cell>
          <cell r="O826" t="str">
            <v>SI</v>
          </cell>
          <cell r="P826" t="str">
            <v>Cupos</v>
          </cell>
          <cell r="Q826" t="str">
            <v>Anual</v>
          </cell>
          <cell r="R826" t="str">
            <v>Flujo</v>
          </cell>
          <cell r="S826">
            <v>14623</v>
          </cell>
          <cell r="T826">
            <v>1000</v>
          </cell>
          <cell r="U826">
            <v>3000</v>
          </cell>
          <cell r="V826">
            <v>5000</v>
          </cell>
          <cell r="W826">
            <v>7000</v>
          </cell>
          <cell r="X826">
            <v>7000</v>
          </cell>
          <cell r="Y826">
            <v>0</v>
          </cell>
          <cell r="Z826">
            <v>0</v>
          </cell>
          <cell r="AA826">
            <v>0</v>
          </cell>
          <cell r="AB826">
            <v>0</v>
          </cell>
          <cell r="AC826">
            <v>0</v>
          </cell>
          <cell r="AD826">
            <v>0</v>
          </cell>
          <cell r="AE826" t="str">
            <v xml:space="preserve">Se recibieron propuestas de las IES; Universidad de Caldas y de la Universidad Tecnologica de Pereira, las cuales se encuentran en proceso de ajustes, debido a que han involucrado otros actores como el sector producto y entes gubernamentales (alcaldías y </v>
          </cell>
          <cell r="AF826">
            <v>42490.208333333299</v>
          </cell>
          <cell r="AG826">
            <v>42494.6915736921</v>
          </cell>
          <cell r="AH826" t="str">
            <v>Luis Bernardo Carrillo</v>
          </cell>
          <cell r="AI826" t="str">
            <v>LCarrillo@mineducacion.gov.co</v>
          </cell>
          <cell r="AJ826">
            <v>180</v>
          </cell>
          <cell r="AK826">
            <v>0</v>
          </cell>
          <cell r="AL826">
            <v>0</v>
          </cell>
        </row>
        <row r="827">
          <cell r="A827">
            <v>5005</v>
          </cell>
          <cell r="B827" t="str">
            <v>Todos por un Nuevo País</v>
          </cell>
          <cell r="C827" t="str">
            <v>Estrategias regionales</v>
          </cell>
          <cell r="D827" t="str">
            <v>Eje Cafetero y Antioquia: capital humano innovador en territorios incluyentes</v>
          </cell>
          <cell r="E827" t="str">
            <v>Educación</v>
          </cell>
          <cell r="F827" t="str">
            <v>MINEDUCACION</v>
          </cell>
          <cell r="G827" t="str">
            <v>Región Eje Cafetero y Antioquia - Educación</v>
          </cell>
          <cell r="H827">
            <v>5005</v>
          </cell>
          <cell r="I827" t="str">
            <v>Profesionales graduados de maestría y doctorado en la región - Eje Cafetero</v>
          </cell>
          <cell r="J827" t="str">
            <v>Resultado</v>
          </cell>
          <cell r="K827" t="str">
            <v>Sectorial</v>
          </cell>
          <cell r="L827" t="str">
            <v>SI</v>
          </cell>
          <cell r="M827" t="str">
            <v>SI</v>
          </cell>
          <cell r="N827" t="str">
            <v>NO</v>
          </cell>
          <cell r="O827" t="str">
            <v>SI</v>
          </cell>
          <cell r="P827" t="str">
            <v>Graduados</v>
          </cell>
          <cell r="Q827" t="str">
            <v>Anual</v>
          </cell>
          <cell r="R827" t="str">
            <v>Capacidad</v>
          </cell>
          <cell r="S827">
            <v>2709</v>
          </cell>
          <cell r="T827">
            <v>3227</v>
          </cell>
          <cell r="U827">
            <v>3486</v>
          </cell>
          <cell r="V827">
            <v>3745</v>
          </cell>
          <cell r="W827">
            <v>4004</v>
          </cell>
          <cell r="X827">
            <v>4004</v>
          </cell>
          <cell r="Y827">
            <v>0</v>
          </cell>
          <cell r="Z827">
            <v>0</v>
          </cell>
          <cell r="AA827">
            <v>0</v>
          </cell>
          <cell r="AB827">
            <v>0</v>
          </cell>
          <cell r="AC827">
            <v>0</v>
          </cell>
          <cell r="AD827">
            <v>0</v>
          </cell>
          <cell r="AE827" t="str">
            <v>Durante abril, se lanzó la Convocatoria 2016-II del Programa Becas para la Excelencia Docente, se recibieron en primera instancia 8200 postulados de las entidades territoriales con los que se pretende alcanzar la meta para 2016.</v>
          </cell>
          <cell r="AF827">
            <v>42490.208333333299</v>
          </cell>
          <cell r="AG827">
            <v>42500.4740096065</v>
          </cell>
          <cell r="AH827" t="str">
            <v>Luis Bernardo Carrillo</v>
          </cell>
          <cell r="AI827" t="str">
            <v>LCarrillo@mineducacion.gov.co</v>
          </cell>
          <cell r="AJ827">
            <v>360</v>
          </cell>
          <cell r="AK827">
            <v>0</v>
          </cell>
          <cell r="AL827">
            <v>0</v>
          </cell>
        </row>
        <row r="828">
          <cell r="A828">
            <v>5006</v>
          </cell>
          <cell r="B828" t="str">
            <v>Todos por un Nuevo País</v>
          </cell>
          <cell r="C828" t="str">
            <v>Estrategias regionales</v>
          </cell>
          <cell r="D828" t="str">
            <v>Eje Cafetero y Antioquia: capital humano innovador en territorios incluyentes</v>
          </cell>
          <cell r="E828" t="str">
            <v>Educación</v>
          </cell>
          <cell r="F828" t="str">
            <v>MINEDUCACION</v>
          </cell>
          <cell r="G828" t="str">
            <v>Región Eje Cafetero y Antioquia - Educación</v>
          </cell>
          <cell r="H828">
            <v>5006</v>
          </cell>
          <cell r="I828" t="str">
            <v>Tasa de cobertura bruta en educación media - Eje Cafetero</v>
          </cell>
          <cell r="J828" t="str">
            <v>Resultado</v>
          </cell>
          <cell r="K828" t="str">
            <v>Sectorial</v>
          </cell>
          <cell r="L828" t="str">
            <v>SI</v>
          </cell>
          <cell r="M828" t="str">
            <v>SI</v>
          </cell>
          <cell r="N828" t="str">
            <v>NO</v>
          </cell>
          <cell r="O828" t="str">
            <v>SI</v>
          </cell>
          <cell r="P828" t="str">
            <v>Tasa</v>
          </cell>
          <cell r="Q828" t="str">
            <v>Anual</v>
          </cell>
          <cell r="R828" t="str">
            <v>Capacidad</v>
          </cell>
          <cell r="S828">
            <v>83.82</v>
          </cell>
          <cell r="T828">
            <v>86.71</v>
          </cell>
          <cell r="U828">
            <v>88.15</v>
          </cell>
          <cell r="V828">
            <v>86.6</v>
          </cell>
          <cell r="W828">
            <v>91.04</v>
          </cell>
          <cell r="X828">
            <v>91.04</v>
          </cell>
          <cell r="Y828">
            <v>0</v>
          </cell>
          <cell r="Z828">
            <v>0</v>
          </cell>
          <cell r="AA828">
            <v>0</v>
          </cell>
          <cell r="AB828">
            <v>0</v>
          </cell>
          <cell r="AC828">
            <v>0</v>
          </cell>
          <cell r="AD828">
            <v>0</v>
          </cell>
          <cell r="AE828" t="str">
            <v>Mediante encuentros regionales se fortaleció a los equipos de las secretarías de educación de las ETC del eje cafetero en la implementación de estrategias y acciones de acceso y permanencia escolar, trabajando con ellos orientaciones estrategicas de la pr</v>
          </cell>
          <cell r="AF828">
            <v>42490.208333333299</v>
          </cell>
          <cell r="AG828">
            <v>42495.657481562499</v>
          </cell>
          <cell r="AH828" t="str">
            <v>Hector Julio Flechas</v>
          </cell>
          <cell r="AI828" t="str">
            <v>HFlechas@mineducacion.gov.co</v>
          </cell>
          <cell r="AJ828">
            <v>150</v>
          </cell>
          <cell r="AK828">
            <v>0</v>
          </cell>
          <cell r="AL828">
            <v>0</v>
          </cell>
        </row>
        <row r="829">
          <cell r="A829">
            <v>5007</v>
          </cell>
          <cell r="B829" t="str">
            <v>Todos por un Nuevo País</v>
          </cell>
          <cell r="C829" t="str">
            <v>Estrategias regionales</v>
          </cell>
          <cell r="D829" t="str">
            <v>Eje Cafetero y Antioquia: capital humano innovador en territorios incluyentes</v>
          </cell>
          <cell r="E829" t="str">
            <v>Educación</v>
          </cell>
          <cell r="F829" t="str">
            <v>MINEDUCACION</v>
          </cell>
          <cell r="G829" t="str">
            <v>Región Eje Cafetero y Antioquia - Educación</v>
          </cell>
          <cell r="H829">
            <v>5007</v>
          </cell>
          <cell r="I829" t="str">
            <v>Porcentaje de estudiantes del sector oficial en niveles satisfactorio y avanzado pruebas SABER 5 (matemáticas) - Eje Cafetero</v>
          </cell>
          <cell r="J829" t="str">
            <v>Gestión</v>
          </cell>
          <cell r="K829" t="str">
            <v>Sectorial</v>
          </cell>
          <cell r="L829" t="str">
            <v>SI</v>
          </cell>
          <cell r="M829" t="str">
            <v>SI</v>
          </cell>
          <cell r="N829" t="str">
            <v>NO</v>
          </cell>
          <cell r="O829" t="str">
            <v>SI</v>
          </cell>
          <cell r="P829" t="str">
            <v>Porcentaje</v>
          </cell>
          <cell r="Q829" t="str">
            <v>Anual</v>
          </cell>
          <cell r="R829" t="str">
            <v>Flujo</v>
          </cell>
          <cell r="S829">
            <v>94</v>
          </cell>
          <cell r="T829">
            <v>10.050000000000001</v>
          </cell>
          <cell r="U829">
            <v>10.69</v>
          </cell>
          <cell r="V829">
            <v>11.32</v>
          </cell>
          <cell r="W829">
            <v>12</v>
          </cell>
          <cell r="X829">
            <v>12</v>
          </cell>
          <cell r="Y829">
            <v>0</v>
          </cell>
          <cell r="Z829">
            <v>0</v>
          </cell>
          <cell r="AA829">
            <v>0</v>
          </cell>
          <cell r="AB829">
            <v>0</v>
          </cell>
          <cell r="AC829">
            <v>0</v>
          </cell>
          <cell r="AD829">
            <v>0</v>
          </cell>
          <cell r="AE829" t="str">
            <v>Se esta formalizando el contrato de aplicación de las pruebas SABER 3,5 y 9. Durante el mes de abril los rectores validaron la matrícula de los estudiantes de sus IE, lo que define el número de cuadernillos que se remiten a cada IE.</v>
          </cell>
          <cell r="AF829">
            <v>42490.208333333299</v>
          </cell>
          <cell r="AG829">
            <v>42494.4328998032</v>
          </cell>
          <cell r="AH829" t="str">
            <v>Beatriz Helena Vallejo Reyes</v>
          </cell>
          <cell r="AI829" t="str">
            <v>bvallejo@mineducacion.gov.co</v>
          </cell>
          <cell r="AJ829">
            <v>180</v>
          </cell>
          <cell r="AK829">
            <v>0</v>
          </cell>
          <cell r="AL829">
            <v>0</v>
          </cell>
        </row>
        <row r="830">
          <cell r="A830">
            <v>5008</v>
          </cell>
          <cell r="B830" t="str">
            <v>Todos por un Nuevo País</v>
          </cell>
          <cell r="C830" t="str">
            <v>Estrategias regionales</v>
          </cell>
          <cell r="D830" t="str">
            <v>Eje Cafetero y Antioquia: capital humano innovador en territorios incluyentes</v>
          </cell>
          <cell r="E830" t="str">
            <v>Educación</v>
          </cell>
          <cell r="F830" t="str">
            <v>MINEDUCACION</v>
          </cell>
          <cell r="G830" t="str">
            <v>Región Eje Cafetero y Antioquia - Educación</v>
          </cell>
          <cell r="H830">
            <v>5008</v>
          </cell>
          <cell r="I830" t="str">
            <v>Sedes rurales oficiales intervenidas con mejoramiento o construcción de infraestructura - Eje Cafetero</v>
          </cell>
          <cell r="J830" t="str">
            <v>Producto</v>
          </cell>
          <cell r="K830" t="str">
            <v>Sectorial</v>
          </cell>
          <cell r="L830" t="str">
            <v>SI</v>
          </cell>
          <cell r="M830" t="str">
            <v>SI</v>
          </cell>
          <cell r="N830" t="str">
            <v>NO</v>
          </cell>
          <cell r="O830" t="str">
            <v>SI</v>
          </cell>
          <cell r="P830" t="str">
            <v>Sedes educativas</v>
          </cell>
          <cell r="Q830" t="str">
            <v>Anual</v>
          </cell>
          <cell r="R830" t="str">
            <v>Capacidad</v>
          </cell>
          <cell r="S830">
            <v>0</v>
          </cell>
          <cell r="T830">
            <v>40</v>
          </cell>
          <cell r="U830">
            <v>60</v>
          </cell>
          <cell r="V830">
            <v>80</v>
          </cell>
          <cell r="W830">
            <v>100</v>
          </cell>
          <cell r="X830">
            <v>100</v>
          </cell>
          <cell r="Y830">
            <v>0</v>
          </cell>
          <cell r="Z830">
            <v>0</v>
          </cell>
          <cell r="AA830">
            <v>0</v>
          </cell>
          <cell r="AB830">
            <v>0</v>
          </cell>
          <cell r="AC830">
            <v>0</v>
          </cell>
          <cell r="AD830">
            <v>0</v>
          </cell>
          <cell r="AE830" t="str">
            <v>Durante el mes de abril no se iniciaron intervenciones rurales para la región del eje cafetero. Es claro que en el marco del plan de infraestructura educativo se están definiendo las prioridades de inversión para el cumplimiento de estas metas, las cuales</v>
          </cell>
          <cell r="AF830">
            <v>42490.208333333299</v>
          </cell>
          <cell r="AG830">
            <v>42500.469359838004</v>
          </cell>
          <cell r="AH830" t="str">
            <v>Hector Julio Flechas</v>
          </cell>
          <cell r="AI830" t="str">
            <v>HFlechas@mineducacion.gov.co</v>
          </cell>
          <cell r="AJ830">
            <v>180</v>
          </cell>
          <cell r="AK830">
            <v>0</v>
          </cell>
          <cell r="AL830">
            <v>0</v>
          </cell>
        </row>
        <row r="831">
          <cell r="A831">
            <v>5009</v>
          </cell>
          <cell r="B831" t="str">
            <v>Todos por un Nuevo País</v>
          </cell>
          <cell r="C831" t="str">
            <v>Estrategias regionales</v>
          </cell>
          <cell r="D831" t="str">
            <v>Eje Cafetero y Antioquia: capital humano innovador en territorios incluyentes</v>
          </cell>
          <cell r="E831" t="str">
            <v>Educación</v>
          </cell>
          <cell r="F831" t="str">
            <v>MINEDUCACION</v>
          </cell>
          <cell r="G831" t="str">
            <v>Región Eje Cafetero y Antioquia - Educación</v>
          </cell>
          <cell r="H831">
            <v>5009</v>
          </cell>
          <cell r="I831" t="str">
            <v>Tasa de supervivencia de grado primero a once en zona rural en la región del eje cafetero</v>
          </cell>
          <cell r="J831" t="str">
            <v>Resultado</v>
          </cell>
          <cell r="K831" t="str">
            <v>Sectorial</v>
          </cell>
          <cell r="L831" t="str">
            <v>SI</v>
          </cell>
          <cell r="M831" t="str">
            <v>SI</v>
          </cell>
          <cell r="N831" t="str">
            <v>NO</v>
          </cell>
          <cell r="O831" t="str">
            <v>SI</v>
          </cell>
          <cell r="P831" t="str">
            <v>Tasa</v>
          </cell>
          <cell r="Q831" t="str">
            <v>Anual</v>
          </cell>
          <cell r="R831" t="str">
            <v>Capacidad</v>
          </cell>
          <cell r="S831">
            <v>16.93</v>
          </cell>
          <cell r="T831">
            <v>17.399999999999999</v>
          </cell>
          <cell r="U831">
            <v>17.899999999999999</v>
          </cell>
          <cell r="V831">
            <v>18.399999999999999</v>
          </cell>
          <cell r="W831">
            <v>18.899999999999999</v>
          </cell>
          <cell r="X831">
            <v>18.899999999999999</v>
          </cell>
          <cell r="Y831">
            <v>0</v>
          </cell>
          <cell r="Z831">
            <v>0</v>
          </cell>
          <cell r="AA831">
            <v>0</v>
          </cell>
          <cell r="AB831">
            <v>0</v>
          </cell>
          <cell r="AC831">
            <v>0</v>
          </cell>
          <cell r="AD831">
            <v>0</v>
          </cell>
          <cell r="AE831" t="str">
            <v>Se suscribió convenio de asociación Nº 818 de 2016 con la Fundación Escuela Nueva – Volvamos a la Gente para el desarrollo de formación y capacitación a docentes, directivos docentes y funcionarios de las secretarías de educación en el modelo Escuela Nuev</v>
          </cell>
          <cell r="AF831">
            <v>42490.208333333299</v>
          </cell>
          <cell r="AG831">
            <v>42496.501293205998</v>
          </cell>
          <cell r="AH831" t="str">
            <v>Hector Julio Flechas</v>
          </cell>
          <cell r="AI831" t="str">
            <v>HFlechas@mineducacion.gov.co</v>
          </cell>
          <cell r="AJ831">
            <v>360</v>
          </cell>
          <cell r="AK831">
            <v>0</v>
          </cell>
          <cell r="AL831">
            <v>0</v>
          </cell>
        </row>
        <row r="832">
          <cell r="A832">
            <v>5010</v>
          </cell>
          <cell r="B832" t="str">
            <v>Todos por un Nuevo País</v>
          </cell>
          <cell r="C832" t="str">
            <v>Estrategias regionales</v>
          </cell>
          <cell r="D832" t="str">
            <v>Eje Cafetero y Antioquia: capital humano innovador en territorios incluyentes</v>
          </cell>
          <cell r="E832" t="str">
            <v>Educación</v>
          </cell>
          <cell r="F832" t="str">
            <v>MINEDUCACION</v>
          </cell>
          <cell r="G832" t="str">
            <v>Región Eje Cafetero y Antioquia - Educación</v>
          </cell>
          <cell r="H832">
            <v>5010</v>
          </cell>
          <cell r="I832" t="str">
            <v>Sedes educativas rurales con Modelos Educativos Flexibles - Eje Cafetero</v>
          </cell>
          <cell r="J832" t="str">
            <v>Producto</v>
          </cell>
          <cell r="K832" t="str">
            <v>Sectorial</v>
          </cell>
          <cell r="L832" t="str">
            <v>SI</v>
          </cell>
          <cell r="M832" t="str">
            <v>SI</v>
          </cell>
          <cell r="N832" t="str">
            <v>NO</v>
          </cell>
          <cell r="O832" t="str">
            <v>SI</v>
          </cell>
          <cell r="P832" t="str">
            <v>Sedes educativas</v>
          </cell>
          <cell r="Q832" t="str">
            <v>Anual</v>
          </cell>
          <cell r="R832" t="str">
            <v>Capacidad</v>
          </cell>
          <cell r="S832">
            <v>784</v>
          </cell>
          <cell r="T832">
            <v>796</v>
          </cell>
          <cell r="U832">
            <v>801</v>
          </cell>
          <cell r="V832">
            <v>807</v>
          </cell>
          <cell r="W832">
            <v>812</v>
          </cell>
          <cell r="X832">
            <v>812</v>
          </cell>
          <cell r="Y832">
            <v>0</v>
          </cell>
          <cell r="Z832">
            <v>0</v>
          </cell>
          <cell r="AA832">
            <v>0</v>
          </cell>
          <cell r="AB832">
            <v>0</v>
          </cell>
          <cell r="AC832">
            <v>0</v>
          </cell>
          <cell r="AD832">
            <v>0</v>
          </cell>
          <cell r="AE832" t="str">
            <v>En el mes de abril se suscribió el convenio 818 de 2016 con la Fundación Escuela Nueva - Volvamos a la Gente, para la formación de docentes, directivos docentes y funcionarios de las secretarías de educación certificadas focalizadas.</v>
          </cell>
          <cell r="AF832">
            <v>42490.208333333299</v>
          </cell>
          <cell r="AG832">
            <v>42496.500407638901</v>
          </cell>
          <cell r="AH832" t="str">
            <v>Hector Julio Flechas</v>
          </cell>
          <cell r="AI832" t="str">
            <v>HFlechas@mineducacion.gov.co</v>
          </cell>
          <cell r="AJ832">
            <v>150</v>
          </cell>
          <cell r="AK832">
            <v>0</v>
          </cell>
          <cell r="AL832">
            <v>0</v>
          </cell>
        </row>
        <row r="833">
          <cell r="A833">
            <v>4514</v>
          </cell>
          <cell r="B833" t="str">
            <v>Todos por un Nuevo País</v>
          </cell>
          <cell r="C833" t="str">
            <v>Estrategias regionales</v>
          </cell>
          <cell r="D833" t="str">
            <v>Eje Cafetero y Antioquia: capital humano innovador en territorios incluyentes</v>
          </cell>
          <cell r="E833" t="str">
            <v>Planeación Nacional</v>
          </cell>
          <cell r="F833" t="str">
            <v>DNP</v>
          </cell>
          <cell r="G833" t="str">
            <v>Región Eje Cafetero y Antioquia - Planeación</v>
          </cell>
          <cell r="H833">
            <v>4514</v>
          </cell>
          <cell r="I833" t="str">
            <v>Municipios con bajo desempeño integral - Región Eje Cafetero y Antioquía</v>
          </cell>
          <cell r="J833" t="str">
            <v>Gestión</v>
          </cell>
          <cell r="K833" t="str">
            <v>Sectorial</v>
          </cell>
          <cell r="L833" t="str">
            <v>SI</v>
          </cell>
          <cell r="M833" t="str">
            <v>SI</v>
          </cell>
          <cell r="N833" t="str">
            <v>NO</v>
          </cell>
          <cell r="O833" t="str">
            <v>SI</v>
          </cell>
          <cell r="P833" t="str">
            <v>Municipios</v>
          </cell>
          <cell r="Q833" t="str">
            <v>Anual</v>
          </cell>
          <cell r="R833" t="str">
            <v>Reducción</v>
          </cell>
          <cell r="S833">
            <v>42</v>
          </cell>
          <cell r="T833">
            <v>39</v>
          </cell>
          <cell r="U833">
            <v>36</v>
          </cell>
          <cell r="V833">
            <v>35</v>
          </cell>
          <cell r="W833">
            <v>33</v>
          </cell>
          <cell r="X833">
            <v>33</v>
          </cell>
          <cell r="Y833">
            <v>0</v>
          </cell>
          <cell r="Z833">
            <v>0</v>
          </cell>
          <cell r="AA833">
            <v>0</v>
          </cell>
          <cell r="AB833">
            <v>0</v>
          </cell>
          <cell r="AC833">
            <v>0</v>
          </cell>
          <cell r="AD833">
            <v>0</v>
          </cell>
          <cell r="AE833" t="str">
            <v>Se ajustaron los aplicativos SIEE y SICEP Gestión Web para el reporte de la información que inicia en el mes de mayo. Se emitió la Circular 11-4 de 2016 donde se entregan las Orientaciones, procedimientos e instrumentos para el reporte de la información r</v>
          </cell>
          <cell r="AF833">
            <v>42490.208333333299</v>
          </cell>
          <cell r="AG833">
            <v>42502.436755706003</v>
          </cell>
          <cell r="AH833" t="str">
            <v>Ivan Osejo Villamil</v>
          </cell>
          <cell r="AI833" t="str">
            <v>iosejo@dnp.gov.co</v>
          </cell>
          <cell r="AJ833">
            <v>240</v>
          </cell>
          <cell r="AK833">
            <v>0</v>
          </cell>
          <cell r="AL833">
            <v>0</v>
          </cell>
        </row>
        <row r="834">
          <cell r="A834">
            <v>4521</v>
          </cell>
          <cell r="B834" t="str">
            <v>Todos por un Nuevo País</v>
          </cell>
          <cell r="C834" t="str">
            <v>Estrategias regionales</v>
          </cell>
          <cell r="D834" t="str">
            <v>Eje Cafetero y Antioquia: capital humano innovador en territorios incluyentes</v>
          </cell>
          <cell r="E834" t="str">
            <v>Planeación Nacional</v>
          </cell>
          <cell r="F834" t="str">
            <v>DNP</v>
          </cell>
          <cell r="G834" t="str">
            <v>Región Eje Cafetero y Antioquia - Planeación</v>
          </cell>
          <cell r="H834">
            <v>4521</v>
          </cell>
          <cell r="I834" t="str">
            <v>Indicador de Convergencia Regional ICIR - Región Eje Cafetero y Antioquía</v>
          </cell>
          <cell r="J834" t="str">
            <v>Gestión</v>
          </cell>
          <cell r="K834" t="str">
            <v>Sectorial</v>
          </cell>
          <cell r="L834" t="str">
            <v>SI</v>
          </cell>
          <cell r="M834" t="str">
            <v>NO</v>
          </cell>
          <cell r="N834" t="str">
            <v>NO</v>
          </cell>
          <cell r="O834" t="str">
            <v>SI</v>
          </cell>
          <cell r="P834" t="str">
            <v>Porcentaje</v>
          </cell>
          <cell r="Q834" t="str">
            <v>Anual</v>
          </cell>
          <cell r="R834" t="str">
            <v>Reducción</v>
          </cell>
          <cell r="S834">
            <v>34.9</v>
          </cell>
          <cell r="T834">
            <v>33</v>
          </cell>
          <cell r="U834">
            <v>31.2</v>
          </cell>
          <cell r="V834">
            <v>28.4</v>
          </cell>
          <cell r="W834">
            <v>25.7</v>
          </cell>
          <cell r="X834">
            <v>25.7</v>
          </cell>
          <cell r="Y834">
            <v>0</v>
          </cell>
          <cell r="Z834">
            <v>0</v>
          </cell>
          <cell r="AA834">
            <v>0</v>
          </cell>
          <cell r="AB834">
            <v>0</v>
          </cell>
          <cell r="AC834">
            <v>0</v>
          </cell>
          <cell r="AD834">
            <v>0</v>
          </cell>
          <cell r="AE834" t="str">
            <v>Se hicieron los cálculos preliminares con las variables seleccionadas del listado opcional, en total quedaron 11 variables en 7 sectores.</v>
          </cell>
          <cell r="AF834">
            <v>42490.208333333299</v>
          </cell>
          <cell r="AG834">
            <v>42502.438460682897</v>
          </cell>
          <cell r="AH834" t="str">
            <v>Ivan Osejo Villamil</v>
          </cell>
          <cell r="AI834" t="str">
            <v>iosejo@dnp.gov.co</v>
          </cell>
          <cell r="AJ834">
            <v>365</v>
          </cell>
          <cell r="AK834">
            <v>0</v>
          </cell>
          <cell r="AL834">
            <v>0</v>
          </cell>
        </row>
        <row r="835">
          <cell r="A835">
            <v>5018</v>
          </cell>
          <cell r="B835" t="str">
            <v>Todos por un Nuevo País</v>
          </cell>
          <cell r="C835" t="str">
            <v>Estrategias regionales</v>
          </cell>
          <cell r="D835" t="str">
            <v>Eje Cafetero y Antioquia: capital humano innovador en territorios incluyentes</v>
          </cell>
          <cell r="E835" t="str">
            <v>TIC</v>
          </cell>
          <cell r="F835" t="str">
            <v>MINTIC</v>
          </cell>
          <cell r="G835" t="str">
            <v>Región Eje Cafetero y Antioquia - TIC</v>
          </cell>
          <cell r="H835">
            <v>5018</v>
          </cell>
          <cell r="I835" t="str">
            <v>Aplicaciones educativas creadas - Eje Cafetero</v>
          </cell>
          <cell r="J835" t="str">
            <v>Producto</v>
          </cell>
          <cell r="K835" t="str">
            <v>Sectorial</v>
          </cell>
          <cell r="L835" t="str">
            <v>SI</v>
          </cell>
          <cell r="M835" t="str">
            <v>NO</v>
          </cell>
          <cell r="N835" t="str">
            <v>NO</v>
          </cell>
          <cell r="O835" t="str">
            <v>SI</v>
          </cell>
          <cell r="P835" t="str">
            <v>Pendiente</v>
          </cell>
          <cell r="Q835" t="str">
            <v>Trimestral</v>
          </cell>
          <cell r="R835" t="str">
            <v>Capacidad</v>
          </cell>
          <cell r="S835">
            <v>0</v>
          </cell>
          <cell r="T835">
            <v>0</v>
          </cell>
          <cell r="U835">
            <v>0</v>
          </cell>
          <cell r="V835">
            <v>0</v>
          </cell>
          <cell r="W835">
            <v>0</v>
          </cell>
          <cell r="X835">
            <v>72</v>
          </cell>
          <cell r="Y835">
            <v>0</v>
          </cell>
          <cell r="Z835">
            <v>0</v>
          </cell>
          <cell r="AA835">
            <v>0</v>
          </cell>
          <cell r="AB835">
            <v>0</v>
          </cell>
          <cell r="AC835">
            <v>0</v>
          </cell>
          <cell r="AD835">
            <v>0</v>
          </cell>
          <cell r="AE835">
            <v>0</v>
          </cell>
          <cell r="AF835">
            <v>0</v>
          </cell>
          <cell r="AG835">
            <v>0</v>
          </cell>
          <cell r="AH835" t="str">
            <v>Marianella Bernal Parada</v>
          </cell>
          <cell r="AI835" t="str">
            <v>aochoa@mintic.gov.co</v>
          </cell>
          <cell r="AJ835">
            <v>0</v>
          </cell>
          <cell r="AK835">
            <v>0</v>
          </cell>
          <cell r="AL835">
            <v>0</v>
          </cell>
        </row>
        <row r="836">
          <cell r="A836">
            <v>5019</v>
          </cell>
          <cell r="B836" t="str">
            <v>Todos por un Nuevo País</v>
          </cell>
          <cell r="C836" t="str">
            <v>Estrategias regionales</v>
          </cell>
          <cell r="D836" t="str">
            <v>Eje Cafetero y Antioquia: capital humano innovador en territorios incluyentes</v>
          </cell>
          <cell r="E836" t="str">
            <v>TIC</v>
          </cell>
          <cell r="F836" t="str">
            <v>MINTIC</v>
          </cell>
          <cell r="G836" t="str">
            <v>Región Eje Cafetero y Antioquia - TIC</v>
          </cell>
          <cell r="H836">
            <v>5019</v>
          </cell>
          <cell r="I836" t="str">
            <v>Número de Terminales comprados/subsidiados para escuelas, estudiantes o docentes - Eje Cafetero</v>
          </cell>
          <cell r="J836" t="str">
            <v>Producto</v>
          </cell>
          <cell r="K836" t="str">
            <v>Sectorial</v>
          </cell>
          <cell r="L836" t="str">
            <v>SI</v>
          </cell>
          <cell r="M836" t="str">
            <v>SI</v>
          </cell>
          <cell r="N836" t="str">
            <v>NO</v>
          </cell>
          <cell r="O836" t="str">
            <v>SI</v>
          </cell>
          <cell r="P836" t="str">
            <v>Pendiente</v>
          </cell>
          <cell r="Q836" t="str">
            <v>Trimestral</v>
          </cell>
          <cell r="R836" t="str">
            <v>Capacidad</v>
          </cell>
          <cell r="S836">
            <v>0</v>
          </cell>
          <cell r="T836">
            <v>0</v>
          </cell>
          <cell r="U836">
            <v>0</v>
          </cell>
          <cell r="V836">
            <v>0</v>
          </cell>
          <cell r="W836">
            <v>0</v>
          </cell>
          <cell r="X836">
            <v>424241</v>
          </cell>
          <cell r="Y836">
            <v>0</v>
          </cell>
          <cell r="Z836">
            <v>0</v>
          </cell>
          <cell r="AA836">
            <v>0</v>
          </cell>
          <cell r="AB836">
            <v>0</v>
          </cell>
          <cell r="AC836">
            <v>0</v>
          </cell>
          <cell r="AD836">
            <v>0</v>
          </cell>
          <cell r="AE836">
            <v>0</v>
          </cell>
          <cell r="AF836">
            <v>0</v>
          </cell>
          <cell r="AG836">
            <v>0</v>
          </cell>
          <cell r="AH836" t="str">
            <v>Marianella Bernal Parada</v>
          </cell>
          <cell r="AI836" t="str">
            <v>aochoa@mintic.gov.co</v>
          </cell>
          <cell r="AJ836">
            <v>0</v>
          </cell>
          <cell r="AK836">
            <v>0</v>
          </cell>
          <cell r="AL836">
            <v>0</v>
          </cell>
        </row>
        <row r="837">
          <cell r="A837">
            <v>5111</v>
          </cell>
          <cell r="B837" t="str">
            <v>Todos por un Nuevo País</v>
          </cell>
          <cell r="C837" t="str">
            <v>Estrategias regionales</v>
          </cell>
          <cell r="D837" t="str">
            <v>Eje Cafetero y Antioquia: capital humano innovador en territorios incluyentes</v>
          </cell>
          <cell r="E837" t="str">
            <v>Trabajo</v>
          </cell>
          <cell r="F837" t="str">
            <v>SENA</v>
          </cell>
          <cell r="G837" t="str">
            <v>Región Eje Cafetero y Antioquia - Trabajo</v>
          </cell>
          <cell r="H837">
            <v>5111</v>
          </cell>
          <cell r="I837" t="str">
            <v>Cupos en formación complementaria del SENA para la región Eje Cafetero y Antioquia</v>
          </cell>
          <cell r="J837" t="str">
            <v>Gestión</v>
          </cell>
          <cell r="K837" t="str">
            <v>Sectorial</v>
          </cell>
          <cell r="L837" t="str">
            <v>SI</v>
          </cell>
          <cell r="M837" t="str">
            <v>NO</v>
          </cell>
          <cell r="N837" t="str">
            <v>NO</v>
          </cell>
          <cell r="O837" t="str">
            <v>SI</v>
          </cell>
          <cell r="P837" t="str">
            <v>Cupos</v>
          </cell>
          <cell r="Q837" t="str">
            <v>Mensual</v>
          </cell>
          <cell r="R837" t="str">
            <v>Flujo</v>
          </cell>
          <cell r="S837">
            <v>1489624</v>
          </cell>
          <cell r="T837">
            <v>1447391</v>
          </cell>
          <cell r="U837">
            <v>1398261</v>
          </cell>
          <cell r="V837">
            <v>1349131</v>
          </cell>
          <cell r="W837">
            <v>1300000</v>
          </cell>
          <cell r="X837">
            <v>1300000</v>
          </cell>
          <cell r="Y837">
            <v>394601</v>
          </cell>
          <cell r="Z837">
            <v>28.22</v>
          </cell>
          <cell r="AA837">
            <v>1397447</v>
          </cell>
          <cell r="AB837">
            <v>100</v>
          </cell>
          <cell r="AC837">
            <v>42490.208333333299</v>
          </cell>
          <cell r="AD837">
            <v>42496.511224502297</v>
          </cell>
          <cell r="AE837" t="str">
            <v>Los resultados presentan un crecimiento del 26% con respecto al mismo periodo de 2015, lo cual es muy positivo. La tendencia para este año es buena ya que presenta un crecimiento de marzo a abril de 2016 del 60%. En cuanto al cumplimiento de la meta se en</v>
          </cell>
          <cell r="AF837">
            <v>42490.208333333299</v>
          </cell>
          <cell r="AG837">
            <v>42496.511224155103</v>
          </cell>
          <cell r="AH837" t="str">
            <v>Pedro José Murcia</v>
          </cell>
          <cell r="AI837" t="str">
            <v>pmurcia@sena.edu.co</v>
          </cell>
          <cell r="AJ837">
            <v>0</v>
          </cell>
          <cell r="AK837">
            <v>42520.208333333299</v>
          </cell>
          <cell r="AL837">
            <v>-13</v>
          </cell>
        </row>
        <row r="838">
          <cell r="A838">
            <v>5112</v>
          </cell>
          <cell r="B838" t="str">
            <v>Todos por un Nuevo País</v>
          </cell>
          <cell r="C838" t="str">
            <v>Estrategias regionales</v>
          </cell>
          <cell r="D838" t="str">
            <v>Eje Cafetero y Antioquia: capital humano innovador en territorios incluyentes</v>
          </cell>
          <cell r="E838" t="str">
            <v>Trabajo</v>
          </cell>
          <cell r="F838" t="str">
            <v>SENA</v>
          </cell>
          <cell r="G838" t="str">
            <v>Región Eje Cafetero y Antioquia - Trabajo</v>
          </cell>
          <cell r="H838">
            <v>5112</v>
          </cell>
          <cell r="I838" t="str">
            <v>Cupos en formación titulada del SENA para la región Eje Cafetero y Antioquia</v>
          </cell>
          <cell r="J838" t="str">
            <v>Gestión</v>
          </cell>
          <cell r="K838" t="str">
            <v>Sectorial</v>
          </cell>
          <cell r="L838" t="str">
            <v>SI</v>
          </cell>
          <cell r="M838" t="str">
            <v>NO</v>
          </cell>
          <cell r="N838" t="str">
            <v>NO</v>
          </cell>
          <cell r="O838" t="str">
            <v>SI</v>
          </cell>
          <cell r="P838" t="str">
            <v>Cupos</v>
          </cell>
          <cell r="Q838" t="str">
            <v>Mensual</v>
          </cell>
          <cell r="R838" t="str">
            <v>Flujo</v>
          </cell>
          <cell r="S838">
            <v>264033</v>
          </cell>
          <cell r="T838">
            <v>251372</v>
          </cell>
          <cell r="U838">
            <v>250915</v>
          </cell>
          <cell r="V838">
            <v>250458</v>
          </cell>
          <cell r="W838">
            <v>250000</v>
          </cell>
          <cell r="X838">
            <v>250000</v>
          </cell>
          <cell r="Y838">
            <v>195514</v>
          </cell>
          <cell r="Z838">
            <v>77.92</v>
          </cell>
          <cell r="AA838">
            <v>252214</v>
          </cell>
          <cell r="AB838">
            <v>100</v>
          </cell>
          <cell r="AC838">
            <v>42490.208333333299</v>
          </cell>
          <cell r="AD838">
            <v>42496.679293368099</v>
          </cell>
          <cell r="AE838" t="str">
            <v>Los resultados presentan un crecimiento del 7% con respecto al mismo periodo de 2015, lo cual es bueno. La tendencia para este año es buena ya que presenta un crecimiento de marzo a abril de 2016 del 15%, que está representado fundamentalmente con la matr</v>
          </cell>
          <cell r="AF838">
            <v>42490.208333333299</v>
          </cell>
          <cell r="AG838">
            <v>42496.679293205998</v>
          </cell>
          <cell r="AH838" t="str">
            <v>Pedro José Murcia</v>
          </cell>
          <cell r="AI838" t="str">
            <v>pmurcia@sena.edu.co</v>
          </cell>
          <cell r="AJ838">
            <v>0</v>
          </cell>
          <cell r="AK838">
            <v>42520.208333333299</v>
          </cell>
          <cell r="AL838">
            <v>-13</v>
          </cell>
        </row>
        <row r="839">
          <cell r="A839">
            <v>5181</v>
          </cell>
          <cell r="B839" t="str">
            <v>Todos por un Nuevo País</v>
          </cell>
          <cell r="C839" t="str">
            <v>Estrategias regionales</v>
          </cell>
          <cell r="D839" t="str">
            <v>Eje Cafetero y Antioquia: capital humano innovador en territorios incluyentes</v>
          </cell>
          <cell r="E839" t="str">
            <v>Transporte</v>
          </cell>
          <cell r="F839" t="str">
            <v>AEROCIVIL</v>
          </cell>
          <cell r="G839" t="str">
            <v>Región Eje Cafetero y Antioquia - Transporte</v>
          </cell>
          <cell r="H839">
            <v>5181</v>
          </cell>
          <cell r="I839" t="str">
            <v>Aeropuertos para la prosperidad intervenidos en la Región Eje Cafetero</v>
          </cell>
          <cell r="J839" t="str">
            <v>Producto</v>
          </cell>
          <cell r="K839" t="str">
            <v>Sectorial</v>
          </cell>
          <cell r="L839" t="str">
            <v>SI</v>
          </cell>
          <cell r="M839" t="str">
            <v>NO</v>
          </cell>
          <cell r="N839" t="str">
            <v>NO</v>
          </cell>
          <cell r="O839" t="str">
            <v>NO</v>
          </cell>
          <cell r="P839" t="str">
            <v>Número</v>
          </cell>
          <cell r="Q839" t="str">
            <v>Trimestral</v>
          </cell>
          <cell r="R839" t="str">
            <v>Acumulado</v>
          </cell>
          <cell r="S839">
            <v>6</v>
          </cell>
          <cell r="T839">
            <v>0</v>
          </cell>
          <cell r="U839">
            <v>0</v>
          </cell>
          <cell r="V839">
            <v>4</v>
          </cell>
          <cell r="W839">
            <v>0</v>
          </cell>
          <cell r="X839">
            <v>4</v>
          </cell>
          <cell r="Y839">
            <v>0</v>
          </cell>
          <cell r="Z839">
            <v>0</v>
          </cell>
          <cell r="AA839">
            <v>0</v>
          </cell>
          <cell r="AB839">
            <v>0</v>
          </cell>
          <cell r="AC839">
            <v>0</v>
          </cell>
          <cell r="AD839">
            <v>0</v>
          </cell>
          <cell r="AE839">
            <v>0</v>
          </cell>
          <cell r="AF839">
            <v>0</v>
          </cell>
          <cell r="AG839">
            <v>0</v>
          </cell>
          <cell r="AH839" t="str">
            <v>Jairo Suárez</v>
          </cell>
          <cell r="AI839" t="str">
            <v>jairo.suarez@aerocivil.gov.co</v>
          </cell>
          <cell r="AJ839">
            <v>0</v>
          </cell>
          <cell r="AK839">
            <v>0</v>
          </cell>
          <cell r="AL839">
            <v>0</v>
          </cell>
        </row>
        <row r="840">
          <cell r="A840">
            <v>5186</v>
          </cell>
          <cell r="B840" t="str">
            <v>Todos por un Nuevo País</v>
          </cell>
          <cell r="C840" t="str">
            <v>Estrategias regionales</v>
          </cell>
          <cell r="D840" t="str">
            <v>Eje Cafetero y Antioquia: capital humano innovador en territorios incluyentes</v>
          </cell>
          <cell r="E840" t="str">
            <v>Transporte</v>
          </cell>
          <cell r="F840" t="str">
            <v>MINTRANSPORTE</v>
          </cell>
          <cell r="G840" t="str">
            <v>Región Eje Cafetero y Antioquia - Transporte</v>
          </cell>
          <cell r="H840">
            <v>5186</v>
          </cell>
          <cell r="I840" t="str">
            <v>Porcentaje de red vial nacional primaria en buen estado en la Región Eje Cafetero</v>
          </cell>
          <cell r="J840" t="str">
            <v>Producto</v>
          </cell>
          <cell r="K840" t="str">
            <v>Sectorial</v>
          </cell>
          <cell r="L840" t="str">
            <v>SI</v>
          </cell>
          <cell r="M840" t="str">
            <v>SI</v>
          </cell>
          <cell r="N840" t="str">
            <v>NO</v>
          </cell>
          <cell r="O840" t="str">
            <v>SI</v>
          </cell>
          <cell r="P840" t="str">
            <v>Porcentaje</v>
          </cell>
          <cell r="Q840" t="str">
            <v>Trimestral</v>
          </cell>
          <cell r="R840" t="str">
            <v>Capacidad</v>
          </cell>
          <cell r="S840">
            <v>58</v>
          </cell>
          <cell r="T840">
            <v>60</v>
          </cell>
          <cell r="U840">
            <v>63</v>
          </cell>
          <cell r="V840">
            <v>65</v>
          </cell>
          <cell r="W840">
            <v>70</v>
          </cell>
          <cell r="X840">
            <v>70</v>
          </cell>
          <cell r="Y840">
            <v>59.77</v>
          </cell>
          <cell r="Z840">
            <v>35.4</v>
          </cell>
          <cell r="AA840">
            <v>59.77</v>
          </cell>
          <cell r="AB840">
            <v>14.75</v>
          </cell>
          <cell r="AC840">
            <v>42460.208333333299</v>
          </cell>
          <cell r="AD840">
            <v>42496.624450613403</v>
          </cell>
          <cell r="AE840" t="str">
            <v xml:space="preserve">59,77% de la Red Vial primaria en la Región Eje Cafetero se encuentra en Buen estado. </v>
          </cell>
          <cell r="AF840">
            <v>42460.208333333299</v>
          </cell>
          <cell r="AG840">
            <v>42496.624450463001</v>
          </cell>
          <cell r="AH840" t="str">
            <v>Carlos Alberto Sarabia Mancini</v>
          </cell>
          <cell r="AI840" t="str">
            <v>csarabia@mintransporte.gov.co</v>
          </cell>
          <cell r="AJ840">
            <v>30</v>
          </cell>
          <cell r="AK840">
            <v>42551.208333333299</v>
          </cell>
          <cell r="AL840">
            <v>-73</v>
          </cell>
        </row>
        <row r="841">
          <cell r="A841">
            <v>5190</v>
          </cell>
          <cell r="B841" t="str">
            <v>Todos por un Nuevo País</v>
          </cell>
          <cell r="C841" t="str">
            <v>Estrategias regionales</v>
          </cell>
          <cell r="D841" t="str">
            <v>Eje Cafetero y Antioquia: capital humano innovador en territorios incluyentes</v>
          </cell>
          <cell r="E841" t="str">
            <v>Transporte</v>
          </cell>
          <cell r="F841" t="str">
            <v>MINTRANSPORTE</v>
          </cell>
          <cell r="G841" t="str">
            <v>Región Eje Cafetero y Antioquia - Transporte</v>
          </cell>
          <cell r="H841">
            <v>5190</v>
          </cell>
          <cell r="I841" t="str">
            <v>Porcentaje de viajes realizados asociados a movilidad activa cuantificada en la Región Eje Cafetero</v>
          </cell>
          <cell r="J841" t="str">
            <v>Resultado</v>
          </cell>
          <cell r="K841" t="str">
            <v>Sectorial</v>
          </cell>
          <cell r="L841" t="str">
            <v>SI</v>
          </cell>
          <cell r="M841" t="str">
            <v>SI</v>
          </cell>
          <cell r="N841" t="str">
            <v>NO</v>
          </cell>
          <cell r="O841" t="str">
            <v>SI</v>
          </cell>
          <cell r="P841" t="str">
            <v>Porcentaje</v>
          </cell>
          <cell r="Q841" t="str">
            <v>Trimestral</v>
          </cell>
          <cell r="R841" t="str">
            <v>Capacidad</v>
          </cell>
          <cell r="S841">
            <v>29</v>
          </cell>
          <cell r="T841">
            <v>29</v>
          </cell>
          <cell r="U841">
            <v>32</v>
          </cell>
          <cell r="V841">
            <v>36</v>
          </cell>
          <cell r="W841">
            <v>40</v>
          </cell>
          <cell r="X841">
            <v>40</v>
          </cell>
          <cell r="Y841">
            <v>0</v>
          </cell>
          <cell r="Z841">
            <v>0</v>
          </cell>
          <cell r="AA841">
            <v>0</v>
          </cell>
          <cell r="AB841">
            <v>0</v>
          </cell>
          <cell r="AC841">
            <v>0</v>
          </cell>
          <cell r="AD841">
            <v>0</v>
          </cell>
          <cell r="AE841" t="str">
            <v>El porcentaje de viaje para el mes de Enero se establecio en el 30% con una movilización cercana a los 238.000 pasajeros/dia</v>
          </cell>
          <cell r="AF841">
            <v>42400.208333333299</v>
          </cell>
          <cell r="AG841">
            <v>42495.615922800898</v>
          </cell>
          <cell r="AH841" t="str">
            <v>Walid David Jalil Nasser</v>
          </cell>
          <cell r="AI841" t="str">
            <v>wdavid@mintransporte.gov.co</v>
          </cell>
          <cell r="AJ841">
            <v>30</v>
          </cell>
          <cell r="AK841">
            <v>0</v>
          </cell>
          <cell r="AL841">
            <v>0</v>
          </cell>
        </row>
        <row r="842">
          <cell r="A842">
            <v>5193</v>
          </cell>
          <cell r="B842" t="str">
            <v>Todos por un Nuevo País</v>
          </cell>
          <cell r="C842" t="str">
            <v>Estrategias regionales</v>
          </cell>
          <cell r="D842" t="str">
            <v>Eje Cafetero y Antioquia: capital humano innovador en territorios incluyentes</v>
          </cell>
          <cell r="E842" t="str">
            <v>Transporte</v>
          </cell>
          <cell r="F842" t="str">
            <v>MINTRANSPORTE</v>
          </cell>
          <cell r="G842" t="str">
            <v>Región Eje Cafetero y Antioquia - Transporte</v>
          </cell>
          <cell r="H842">
            <v>5193</v>
          </cell>
          <cell r="I842" t="str">
            <v>Espacios de Infraestructura dedicada a la intermodalidad en la Región Eje cafetero y Antioquia</v>
          </cell>
          <cell r="J842" t="str">
            <v>Producto</v>
          </cell>
          <cell r="K842" t="str">
            <v>Sectorial</v>
          </cell>
          <cell r="L842" t="str">
            <v>SI</v>
          </cell>
          <cell r="M842" t="str">
            <v>SI</v>
          </cell>
          <cell r="N842" t="str">
            <v>NO</v>
          </cell>
          <cell r="O842" t="str">
            <v>SI</v>
          </cell>
          <cell r="P842" t="str">
            <v>Número</v>
          </cell>
          <cell r="Q842" t="str">
            <v>Trimestral</v>
          </cell>
          <cell r="R842" t="str">
            <v>Capacidad</v>
          </cell>
          <cell r="S842">
            <v>4</v>
          </cell>
          <cell r="T842">
            <v>4</v>
          </cell>
          <cell r="U842">
            <v>5</v>
          </cell>
          <cell r="V842">
            <v>5</v>
          </cell>
          <cell r="W842">
            <v>5</v>
          </cell>
          <cell r="X842">
            <v>5</v>
          </cell>
          <cell r="Y842">
            <v>0</v>
          </cell>
          <cell r="Z842">
            <v>0</v>
          </cell>
          <cell r="AA842">
            <v>0</v>
          </cell>
          <cell r="AB842">
            <v>0</v>
          </cell>
          <cell r="AC842">
            <v>0</v>
          </cell>
          <cell r="AD842">
            <v>0</v>
          </cell>
          <cell r="AE842" t="str">
            <v xml:space="preserve">La meta fue cumplida y superada en una unidad el año anterior. se tenía una meta de 4 espacios para esta región, se cumplió la meta con 5. </v>
          </cell>
          <cell r="AF842">
            <v>42400.208333333299</v>
          </cell>
          <cell r="AG842">
            <v>42411.439367592597</v>
          </cell>
          <cell r="AH842" t="str">
            <v>Walid David Jalil Nasser</v>
          </cell>
          <cell r="AI842" t="str">
            <v>wdavid@mintransporte.gov.co</v>
          </cell>
          <cell r="AJ842">
            <v>30</v>
          </cell>
          <cell r="AK842">
            <v>0</v>
          </cell>
          <cell r="AL842">
            <v>0</v>
          </cell>
        </row>
        <row r="843">
          <cell r="A843">
            <v>5247</v>
          </cell>
          <cell r="B843" t="str">
            <v>Todos por un Nuevo País</v>
          </cell>
          <cell r="C843" t="str">
            <v>Estrategias regionales</v>
          </cell>
          <cell r="D843" t="str">
            <v>Eje Cafetero y Antioquia: capital humano innovador en territorios incluyentes</v>
          </cell>
          <cell r="E843" t="str">
            <v>Vivienda</v>
          </cell>
          <cell r="F843" t="str">
            <v>MinVivienda</v>
          </cell>
          <cell r="G843" t="str">
            <v>Región Eje Cafetero y Antioquia - Vivienda</v>
          </cell>
          <cell r="H843">
            <v>5247</v>
          </cell>
          <cell r="I843" t="str">
            <v>Porcentaje de aguas residuales urbanas tratadas - Eje Cafetero Antioquia</v>
          </cell>
          <cell r="J843" t="str">
            <v>Producto</v>
          </cell>
          <cell r="K843" t="str">
            <v>Sectorial</v>
          </cell>
          <cell r="L843" t="str">
            <v>SI</v>
          </cell>
          <cell r="M843" t="str">
            <v>NO</v>
          </cell>
          <cell r="N843" t="str">
            <v>NO</v>
          </cell>
          <cell r="O843" t="str">
            <v>SI</v>
          </cell>
          <cell r="P843" t="str">
            <v>Porcentaje</v>
          </cell>
          <cell r="Q843" t="str">
            <v>Anual</v>
          </cell>
          <cell r="R843" t="str">
            <v>Capacidad</v>
          </cell>
          <cell r="S843">
            <v>20</v>
          </cell>
          <cell r="T843">
            <v>20</v>
          </cell>
          <cell r="U843">
            <v>30</v>
          </cell>
          <cell r="V843">
            <v>46</v>
          </cell>
          <cell r="W843">
            <v>46</v>
          </cell>
          <cell r="X843">
            <v>46</v>
          </cell>
          <cell r="Y843">
            <v>0</v>
          </cell>
          <cell r="Z843">
            <v>0</v>
          </cell>
          <cell r="AA843">
            <v>0</v>
          </cell>
          <cell r="AB843">
            <v>0</v>
          </cell>
          <cell r="AC843">
            <v>0</v>
          </cell>
          <cell r="AD843">
            <v>0</v>
          </cell>
          <cell r="AE843">
            <v>0</v>
          </cell>
          <cell r="AF843">
            <v>0</v>
          </cell>
          <cell r="AG843">
            <v>0</v>
          </cell>
          <cell r="AH843" t="str">
            <v>Javier Orlando Moreno Mendez</v>
          </cell>
          <cell r="AI843" t="str">
            <v>jmoreno@minvivienda.gov.co</v>
          </cell>
          <cell r="AJ843">
            <v>360</v>
          </cell>
          <cell r="AK843">
            <v>0</v>
          </cell>
          <cell r="AL843">
            <v>0</v>
          </cell>
        </row>
        <row r="844">
          <cell r="A844">
            <v>5029</v>
          </cell>
          <cell r="B844" t="str">
            <v>Todos por un Nuevo País</v>
          </cell>
          <cell r="C844" t="str">
            <v>Estrategias regionales</v>
          </cell>
          <cell r="D844" t="str">
            <v>Conectividad para la integración y el desarrollo productivo sostenible de la región Centro-Oriente y Bogotá D.C.</v>
          </cell>
          <cell r="E844" t="str">
            <v>Agropecuario</v>
          </cell>
          <cell r="F844" t="str">
            <v>MINAGRICULTURA</v>
          </cell>
          <cell r="G844" t="str">
            <v>Región Centro Oriente - Agricultura</v>
          </cell>
          <cell r="H844">
            <v>5029</v>
          </cell>
          <cell r="I844" t="str">
            <v>Personas vinculados a programas de asociatividad y desarrollo empresarial rural - Centro Oriente</v>
          </cell>
          <cell r="J844" t="str">
            <v>Producto</v>
          </cell>
          <cell r="K844" t="str">
            <v>Sectorial</v>
          </cell>
          <cell r="L844" t="str">
            <v>SI</v>
          </cell>
          <cell r="M844" t="str">
            <v>SI</v>
          </cell>
          <cell r="N844" t="str">
            <v>NO</v>
          </cell>
          <cell r="O844" t="str">
            <v>SI</v>
          </cell>
          <cell r="P844" t="str">
            <v>Personas</v>
          </cell>
          <cell r="Q844" t="str">
            <v>Trimestral</v>
          </cell>
          <cell r="R844" t="str">
            <v>Acumulado</v>
          </cell>
          <cell r="S844">
            <v>7595</v>
          </cell>
          <cell r="T844">
            <v>1800</v>
          </cell>
          <cell r="U844">
            <v>2500</v>
          </cell>
          <cell r="V844">
            <v>2500</v>
          </cell>
          <cell r="W844">
            <v>1987</v>
          </cell>
          <cell r="X844">
            <v>8787</v>
          </cell>
          <cell r="Y844">
            <v>0</v>
          </cell>
          <cell r="Z844">
            <v>0</v>
          </cell>
          <cell r="AA844">
            <v>4490</v>
          </cell>
          <cell r="AB844">
            <v>51.1</v>
          </cell>
          <cell r="AC844">
            <v>42460.208333333299</v>
          </cell>
          <cell r="AD844">
            <v>42468.615439004599</v>
          </cell>
          <cell r="AE844" t="str">
            <v>En el mes de Abril, se culminaron los ajustes a los términos de referencia de la nueva convocatoria a abrirse en el mes de Mayo de 2016. Para esta Región se tiene programado intervenir en el departamento de Norte de Santander, en el territorio del Catatum</v>
          </cell>
          <cell r="AF844">
            <v>42490.208333333299</v>
          </cell>
          <cell r="AG844">
            <v>42501.425962928202</v>
          </cell>
          <cell r="AH844" t="str">
            <v>Fernando Puerto Chávez</v>
          </cell>
          <cell r="AI844" t="str">
            <v>fernando.puerto@minagricultura.gov.co</v>
          </cell>
          <cell r="AJ844">
            <v>15</v>
          </cell>
          <cell r="AK844">
            <v>42551.208333333299</v>
          </cell>
          <cell r="AL844">
            <v>-58</v>
          </cell>
        </row>
        <row r="845">
          <cell r="A845">
            <v>5030</v>
          </cell>
          <cell r="B845" t="str">
            <v>Todos por un Nuevo País</v>
          </cell>
          <cell r="C845" t="str">
            <v>Estrategias regionales</v>
          </cell>
          <cell r="D845" t="str">
            <v>Conectividad para la integración y el desarrollo productivo sostenible de la región Centro-Oriente y Bogotá D.C.</v>
          </cell>
          <cell r="E845" t="str">
            <v>Agropecuario</v>
          </cell>
          <cell r="F845" t="str">
            <v>MINAGRICULTURA</v>
          </cell>
          <cell r="G845" t="str">
            <v>Región Centro Oriente - Agricultura</v>
          </cell>
          <cell r="H845">
            <v>5030</v>
          </cell>
          <cell r="I845" t="str">
            <v>Hectáreas estratégicas para el desarrollo de sistemas productivos zonificadas a escala 1:25.000  - Centro Oriente</v>
          </cell>
          <cell r="J845" t="str">
            <v>Producto</v>
          </cell>
          <cell r="K845" t="str">
            <v>Sectorial</v>
          </cell>
          <cell r="L845" t="str">
            <v>SI</v>
          </cell>
          <cell r="M845" t="str">
            <v>SI</v>
          </cell>
          <cell r="N845" t="str">
            <v>NO</v>
          </cell>
          <cell r="O845" t="str">
            <v>SI</v>
          </cell>
          <cell r="P845" t="str">
            <v>Hectáreas</v>
          </cell>
          <cell r="Q845" t="str">
            <v>Anual</v>
          </cell>
          <cell r="R845" t="str">
            <v>Acumulado</v>
          </cell>
          <cell r="S845">
            <v>0</v>
          </cell>
          <cell r="T845">
            <v>0</v>
          </cell>
          <cell r="U845">
            <v>22370</v>
          </cell>
          <cell r="V845">
            <v>128574</v>
          </cell>
          <cell r="W845">
            <v>0</v>
          </cell>
          <cell r="X845">
            <v>150944</v>
          </cell>
          <cell r="Y845">
            <v>0</v>
          </cell>
          <cell r="Z845">
            <v>0</v>
          </cell>
          <cell r="AA845">
            <v>0</v>
          </cell>
          <cell r="AB845">
            <v>0</v>
          </cell>
          <cell r="AC845">
            <v>0</v>
          </cell>
          <cell r="AD845">
            <v>0</v>
          </cell>
          <cell r="AE845" t="str">
            <v>Los estudios de evaluación de tierras para obtención del producto "Hectáreas estratégicas para el desarrollo de sistemas productivos zonificadas a escala 1:25.000" en el cuatrenio tienen la siguiente priorización de acuerdo con la disponibilidad de la inf</v>
          </cell>
          <cell r="AF845">
            <v>42490.208333333299</v>
          </cell>
          <cell r="AG845">
            <v>42501.4473756597</v>
          </cell>
          <cell r="AH845" t="str">
            <v>Daniel Aguilar</v>
          </cell>
          <cell r="AI845" t="str">
            <v>emiro.diaz@upra.gov.co</v>
          </cell>
          <cell r="AJ845">
            <v>30</v>
          </cell>
          <cell r="AK845">
            <v>0</v>
          </cell>
          <cell r="AL845">
            <v>0</v>
          </cell>
        </row>
        <row r="846">
          <cell r="A846">
            <v>5031</v>
          </cell>
          <cell r="B846" t="str">
            <v>Todos por un Nuevo País</v>
          </cell>
          <cell r="C846" t="str">
            <v>Estrategias regionales</v>
          </cell>
          <cell r="D846" t="str">
            <v>Conectividad para la integración y el desarrollo productivo sostenible de la región Centro-Oriente y Bogotá D.C.</v>
          </cell>
          <cell r="E846" t="str">
            <v>Agropecuario</v>
          </cell>
          <cell r="F846" t="str">
            <v>MINAGRICULTURA</v>
          </cell>
          <cell r="G846" t="str">
            <v>Región Centro Oriente - Agricultura</v>
          </cell>
          <cell r="H846">
            <v>5031</v>
          </cell>
          <cell r="I846" t="str">
            <v>Hectáreas adecuadas con manejo eficiente del recurso hídrico para fines agropecuarios - Centro Oriente</v>
          </cell>
          <cell r="J846" t="str">
            <v>Producto</v>
          </cell>
          <cell r="K846" t="str">
            <v>Sectorial</v>
          </cell>
          <cell r="L846" t="str">
            <v>SI</v>
          </cell>
          <cell r="M846" t="str">
            <v>SI</v>
          </cell>
          <cell r="N846" t="str">
            <v>NO</v>
          </cell>
          <cell r="O846" t="str">
            <v>SI</v>
          </cell>
          <cell r="P846" t="str">
            <v>Hectáreas</v>
          </cell>
          <cell r="Q846" t="str">
            <v>Semestral</v>
          </cell>
          <cell r="R846" t="str">
            <v>Acumulado</v>
          </cell>
          <cell r="S846">
            <v>0</v>
          </cell>
          <cell r="T846">
            <v>2610</v>
          </cell>
          <cell r="U846">
            <v>5100</v>
          </cell>
          <cell r="V846">
            <v>6030</v>
          </cell>
          <cell r="W846">
            <v>3660</v>
          </cell>
          <cell r="X846">
            <v>17400</v>
          </cell>
          <cell r="Y846">
            <v>0</v>
          </cell>
          <cell r="Z846">
            <v>0</v>
          </cell>
          <cell r="AA846">
            <v>0</v>
          </cell>
          <cell r="AB846">
            <v>0</v>
          </cell>
          <cell r="AC846">
            <v>0</v>
          </cell>
          <cell r="AD846">
            <v>0</v>
          </cell>
          <cell r="AE846">
            <v>0</v>
          </cell>
          <cell r="AF846">
            <v>0</v>
          </cell>
          <cell r="AG846">
            <v>0</v>
          </cell>
          <cell r="AH846" t="str">
            <v>Giovanni Alberto Rocha Mahecha</v>
          </cell>
          <cell r="AI846" t="str">
            <v>grocha@incoder.gov.co</v>
          </cell>
          <cell r="AJ846">
            <v>5</v>
          </cell>
          <cell r="AK846">
            <v>0</v>
          </cell>
          <cell r="AL846">
            <v>0</v>
          </cell>
        </row>
        <row r="847">
          <cell r="A847">
            <v>5032</v>
          </cell>
          <cell r="B847" t="str">
            <v>Todos por un Nuevo País</v>
          </cell>
          <cell r="C847" t="str">
            <v>Estrategias regionales</v>
          </cell>
          <cell r="D847" t="str">
            <v>Conectividad para la integración y el desarrollo productivo sostenible de la región Centro-Oriente y Bogotá D.C.</v>
          </cell>
          <cell r="E847" t="str">
            <v>Agropecuario</v>
          </cell>
          <cell r="F847" t="str">
            <v>MINAGRICULTURA</v>
          </cell>
          <cell r="G847" t="str">
            <v>Región Centro Oriente - Agricultura</v>
          </cell>
          <cell r="H847">
            <v>5032</v>
          </cell>
          <cell r="I847" t="str">
            <v>Plataformas logísticas para cultivos estratégicos entregadas en la región - Centro Oriente</v>
          </cell>
          <cell r="J847" t="str">
            <v>Producto</v>
          </cell>
          <cell r="K847" t="str">
            <v>Sectorial</v>
          </cell>
          <cell r="L847" t="str">
            <v>SI</v>
          </cell>
          <cell r="M847" t="str">
            <v>SI</v>
          </cell>
          <cell r="N847" t="str">
            <v>NO</v>
          </cell>
          <cell r="O847" t="str">
            <v>SI</v>
          </cell>
          <cell r="P847" t="str">
            <v>Pendiente</v>
          </cell>
          <cell r="Q847" t="str">
            <v>Trimestral</v>
          </cell>
          <cell r="R847" t="str">
            <v>Acumulado</v>
          </cell>
          <cell r="S847">
            <v>0</v>
          </cell>
          <cell r="T847">
            <v>0</v>
          </cell>
          <cell r="U847">
            <v>0</v>
          </cell>
          <cell r="V847">
            <v>0</v>
          </cell>
          <cell r="W847">
            <v>0</v>
          </cell>
          <cell r="X847">
            <v>2</v>
          </cell>
          <cell r="Y847">
            <v>0</v>
          </cell>
          <cell r="Z847">
            <v>0</v>
          </cell>
          <cell r="AA847">
            <v>0</v>
          </cell>
          <cell r="AB847">
            <v>0</v>
          </cell>
          <cell r="AC847">
            <v>0</v>
          </cell>
          <cell r="AD847">
            <v>0</v>
          </cell>
          <cell r="AE847">
            <v>0</v>
          </cell>
          <cell r="AF847">
            <v>0</v>
          </cell>
          <cell r="AG847">
            <v>0</v>
          </cell>
          <cell r="AH847" t="str">
            <v>Samuel Zambrano Canizales</v>
          </cell>
          <cell r="AI847" t="str">
            <v>samuel.zambrano@minagricultura.gov.co</v>
          </cell>
          <cell r="AJ847">
            <v>0</v>
          </cell>
          <cell r="AK847">
            <v>0</v>
          </cell>
          <cell r="AL847">
            <v>0</v>
          </cell>
        </row>
        <row r="848">
          <cell r="A848">
            <v>5033</v>
          </cell>
          <cell r="B848" t="str">
            <v>Todos por un Nuevo País</v>
          </cell>
          <cell r="C848" t="str">
            <v>Estrategias regionales</v>
          </cell>
          <cell r="D848" t="str">
            <v>Conectividad para la integración y el desarrollo productivo sostenible de la región Centro-Oriente y Bogotá D.C.</v>
          </cell>
          <cell r="E848" t="str">
            <v>Agropecuario</v>
          </cell>
          <cell r="F848" t="str">
            <v>MINAGRICULTURA</v>
          </cell>
          <cell r="G848" t="str">
            <v>Región Centro Oriente - Agricultura</v>
          </cell>
          <cell r="H848">
            <v>5033</v>
          </cell>
          <cell r="I848" t="str">
            <v>Soluciones de vivienda rural entregadas - Centro Oriente</v>
          </cell>
          <cell r="J848" t="str">
            <v>Producto</v>
          </cell>
          <cell r="K848" t="str">
            <v>Sectorial</v>
          </cell>
          <cell r="L848" t="str">
            <v>SI</v>
          </cell>
          <cell r="M848" t="str">
            <v>SI</v>
          </cell>
          <cell r="N848" t="str">
            <v>NO</v>
          </cell>
          <cell r="O848" t="str">
            <v>SI</v>
          </cell>
          <cell r="P848" t="str">
            <v xml:space="preserve">Soluciones de Vivienda Rural </v>
          </cell>
          <cell r="Q848" t="str">
            <v>Mensual</v>
          </cell>
          <cell r="R848" t="str">
            <v>Acumulado</v>
          </cell>
          <cell r="S848">
            <v>6482</v>
          </cell>
          <cell r="T848">
            <v>3487</v>
          </cell>
          <cell r="U848">
            <v>4186</v>
          </cell>
          <cell r="V848">
            <v>4651</v>
          </cell>
          <cell r="W848">
            <v>5116</v>
          </cell>
          <cell r="X848">
            <v>17440</v>
          </cell>
          <cell r="Y848">
            <v>1460</v>
          </cell>
          <cell r="Z848">
            <v>34.878</v>
          </cell>
          <cell r="AA848">
            <v>5921</v>
          </cell>
          <cell r="AB848">
            <v>33.951000000000001</v>
          </cell>
          <cell r="AC848">
            <v>42490.208333333299</v>
          </cell>
          <cell r="AD848">
            <v>42501.4376406597</v>
          </cell>
          <cell r="AE848" t="str">
            <v>En lo corrido de 2016, el MADR a través del Banco Agrario, ha logrado entregar un total de 1.460 soluciones de vivienda de interés social rural en la zona rural dispersa de 4 departamentos de la región centro-oriente (para población campesina y desplazada</v>
          </cell>
          <cell r="AF848">
            <v>42490.208333333299</v>
          </cell>
          <cell r="AG848">
            <v>42501.437640509299</v>
          </cell>
          <cell r="AH848" t="str">
            <v>Héctor Julio Álvarez Rivero</v>
          </cell>
          <cell r="AI848" t="str">
            <v>hector.alvarez@minagricultura.gov.co</v>
          </cell>
          <cell r="AJ848">
            <v>12</v>
          </cell>
          <cell r="AK848">
            <v>42520.208333333299</v>
          </cell>
          <cell r="AL848">
            <v>-25</v>
          </cell>
        </row>
        <row r="849">
          <cell r="A849">
            <v>5071</v>
          </cell>
          <cell r="B849" t="str">
            <v>Todos por un Nuevo País</v>
          </cell>
          <cell r="C849" t="str">
            <v>Estrategias regionales</v>
          </cell>
          <cell r="D849" t="str">
            <v>Conectividad para la integración y el desarrollo productivo sostenible de la región Centro-Oriente y Bogotá D.C.</v>
          </cell>
          <cell r="E849" t="str">
            <v>Ambiente</v>
          </cell>
          <cell r="F849" t="str">
            <v>MinAmbiente</v>
          </cell>
          <cell r="G849" t="str">
            <v>Región Centro Oriente - Ambiente</v>
          </cell>
          <cell r="H849">
            <v>5071</v>
          </cell>
          <cell r="I849" t="str">
            <v>Hectáreas que cuentan con planes de ordenación y manejo de cuenca elaborados y/o ajustados. (Centro Oriente)</v>
          </cell>
          <cell r="J849" t="str">
            <v>Gestión</v>
          </cell>
          <cell r="K849" t="str">
            <v>Sectorial</v>
          </cell>
          <cell r="L849" t="str">
            <v>SI</v>
          </cell>
          <cell r="M849" t="str">
            <v>SI</v>
          </cell>
          <cell r="N849" t="str">
            <v>NO</v>
          </cell>
          <cell r="O849" t="str">
            <v>SI</v>
          </cell>
          <cell r="P849" t="str">
            <v>Hectáreas</v>
          </cell>
          <cell r="Q849" t="str">
            <v>Semestral</v>
          </cell>
          <cell r="R849" t="str">
            <v>Stock</v>
          </cell>
          <cell r="S849">
            <v>0</v>
          </cell>
          <cell r="T849">
            <v>0</v>
          </cell>
          <cell r="U849">
            <v>0</v>
          </cell>
          <cell r="V849">
            <v>1507754</v>
          </cell>
          <cell r="W849">
            <v>2464363</v>
          </cell>
          <cell r="X849">
            <v>2464363</v>
          </cell>
          <cell r="Y849">
            <v>0</v>
          </cell>
          <cell r="Z849">
            <v>0</v>
          </cell>
          <cell r="AA849">
            <v>0</v>
          </cell>
          <cell r="AB849">
            <v>0</v>
          </cell>
          <cell r="AC849">
            <v>0</v>
          </cell>
          <cell r="AD849">
            <v>0</v>
          </cell>
          <cell r="AE849" t="str">
            <v>• Conformado el 100% de Comisiones Conjuntas para abordar los procesos de ordenamiento de Cuencas priorizadas (7 Comisiones Conjuntas) • Se han declarado en ordenación las 9 cuencas objeto de elaboración y/o ajuste de POMCAS de 9 programadas en la región.</v>
          </cell>
          <cell r="AF849">
            <v>42490.208333333299</v>
          </cell>
          <cell r="AG849">
            <v>42506.790887615702</v>
          </cell>
          <cell r="AH849" t="str">
            <v>Ricardo Arnold Baduin Ricardo</v>
          </cell>
          <cell r="AI849" t="str">
            <v>RBaduin@minambiente.gov.co</v>
          </cell>
          <cell r="AJ849">
            <v>30</v>
          </cell>
          <cell r="AK849">
            <v>0</v>
          </cell>
          <cell r="AL849">
            <v>0</v>
          </cell>
        </row>
        <row r="850">
          <cell r="A850">
            <v>5080</v>
          </cell>
          <cell r="B850" t="str">
            <v>Todos por un Nuevo País</v>
          </cell>
          <cell r="C850" t="str">
            <v>Estrategias regionales</v>
          </cell>
          <cell r="D850" t="str">
            <v>Conectividad para la integración y el desarrollo productivo sostenible de la región Centro-Oriente y Bogotá D.C.</v>
          </cell>
          <cell r="E850" t="str">
            <v>Ambiente</v>
          </cell>
          <cell r="F850" t="str">
            <v>MinAmbiente</v>
          </cell>
          <cell r="G850" t="str">
            <v>Región Centro Oriente - Ambiente</v>
          </cell>
          <cell r="H850">
            <v>5080</v>
          </cell>
          <cell r="I850" t="str">
            <v>Hectáreas con iniciativas de conservación de servicios ambientales para la provisión de agua implementadas.</v>
          </cell>
          <cell r="J850" t="str">
            <v>Gestión</v>
          </cell>
          <cell r="K850" t="str">
            <v>Sectorial</v>
          </cell>
          <cell r="L850" t="str">
            <v>SI</v>
          </cell>
          <cell r="M850" t="str">
            <v>SI</v>
          </cell>
          <cell r="N850" t="str">
            <v>NO</v>
          </cell>
          <cell r="O850" t="str">
            <v>SI</v>
          </cell>
          <cell r="P850" t="str">
            <v>Hectáreas</v>
          </cell>
          <cell r="Q850" t="str">
            <v>Anual</v>
          </cell>
          <cell r="R850" t="str">
            <v>Capacidad</v>
          </cell>
          <cell r="S850">
            <v>0</v>
          </cell>
          <cell r="T850">
            <v>0</v>
          </cell>
          <cell r="U850">
            <v>2400</v>
          </cell>
          <cell r="V850">
            <v>4800</v>
          </cell>
          <cell r="W850">
            <v>8000</v>
          </cell>
          <cell r="X850">
            <v>8000</v>
          </cell>
          <cell r="Y850">
            <v>0</v>
          </cell>
          <cell r="Z850">
            <v>0</v>
          </cell>
          <cell r="AA850">
            <v>0</v>
          </cell>
          <cell r="AB850">
            <v>0</v>
          </cell>
          <cell r="AC850">
            <v>0</v>
          </cell>
          <cell r="AD850">
            <v>0</v>
          </cell>
          <cell r="AE850" t="str">
            <v>Se viene acompañando el proceso de implementación del proyecto piloto del Pago por Servicios AmbientalesSA de la Gobernación de Cundinamarca. Así mismo se ha efectuado el acompañamiento a reuniones conjuntas entre la Gobernación Secretaría de Ambiente y l</v>
          </cell>
          <cell r="AF850">
            <v>42490.208333333299</v>
          </cell>
          <cell r="AG850">
            <v>42496.7709866898</v>
          </cell>
          <cell r="AH850" t="str">
            <v>Mauricio Mira Ponton</v>
          </cell>
          <cell r="AI850" t="str">
            <v>mmira@minambiente.gov.co</v>
          </cell>
          <cell r="AJ850">
            <v>0</v>
          </cell>
          <cell r="AK850">
            <v>0</v>
          </cell>
          <cell r="AL850">
            <v>0</v>
          </cell>
        </row>
        <row r="851">
          <cell r="A851">
            <v>5081</v>
          </cell>
          <cell r="B851" t="str">
            <v>Todos por un Nuevo País</v>
          </cell>
          <cell r="C851" t="str">
            <v>Estrategias regionales</v>
          </cell>
          <cell r="D851" t="str">
            <v>Conectividad para la integración y el desarrollo productivo sostenible de la región Centro-Oriente y Bogotá D.C.</v>
          </cell>
          <cell r="E851" t="str">
            <v>Ambiente</v>
          </cell>
          <cell r="F851" t="str">
            <v>Parques Nacionales</v>
          </cell>
          <cell r="G851" t="str">
            <v>Región Centro Oriente - Ambiente</v>
          </cell>
          <cell r="H851">
            <v>5081</v>
          </cell>
          <cell r="I851" t="str">
            <v>Hectáreas de áreas protegidas de la Región Centro-Oriente, incorporados en el SINAP.</v>
          </cell>
          <cell r="J851" t="str">
            <v>Gestión</v>
          </cell>
          <cell r="K851" t="str">
            <v>Sectorial</v>
          </cell>
          <cell r="L851" t="str">
            <v>SI</v>
          </cell>
          <cell r="M851" t="str">
            <v>SI</v>
          </cell>
          <cell r="N851" t="str">
            <v>NO</v>
          </cell>
          <cell r="O851" t="str">
            <v>SI</v>
          </cell>
          <cell r="P851" t="str">
            <v>Hectáreas</v>
          </cell>
          <cell r="Q851" t="str">
            <v>Trimestral</v>
          </cell>
          <cell r="R851" t="str">
            <v>Capacidad</v>
          </cell>
          <cell r="S851">
            <v>980681</v>
          </cell>
          <cell r="T851">
            <v>1001729.249</v>
          </cell>
          <cell r="U851">
            <v>1034637.645</v>
          </cell>
          <cell r="V851">
            <v>1094646.6029999999</v>
          </cell>
          <cell r="W851">
            <v>1236788.317</v>
          </cell>
          <cell r="X851">
            <v>1236788</v>
          </cell>
          <cell r="Y851">
            <v>1034684.43</v>
          </cell>
          <cell r="Z851">
            <v>100</v>
          </cell>
          <cell r="AA851">
            <v>1034684.43</v>
          </cell>
          <cell r="AB851">
            <v>21.09</v>
          </cell>
          <cell r="AC851">
            <v>42460.208333333299</v>
          </cell>
          <cell r="AD851">
            <v>42468.735559953697</v>
          </cell>
          <cell r="AE851" t="str">
            <v xml:space="preserve">La corporación Corpochivor para las áreas regionales: Cuchilla san cayetano y Paramo de Mamapacha y bijagual; avanza en los estudios técnicos y sociales que soportan los procesos de declaratoria. </v>
          </cell>
          <cell r="AF851">
            <v>42490.208333333299</v>
          </cell>
          <cell r="AG851">
            <v>42496.772883530102</v>
          </cell>
          <cell r="AH851" t="str">
            <v>Julia Miranda Londoño</v>
          </cell>
          <cell r="AI851" t="str">
            <v>julia.miranda@parquesnacionales.gov.co</v>
          </cell>
          <cell r="AJ851">
            <v>30</v>
          </cell>
          <cell r="AK851">
            <v>42551.208333333299</v>
          </cell>
          <cell r="AL851">
            <v>-73</v>
          </cell>
        </row>
        <row r="852">
          <cell r="A852">
            <v>4341</v>
          </cell>
          <cell r="B852" t="str">
            <v>Todos por un Nuevo País</v>
          </cell>
          <cell r="C852" t="str">
            <v>Estrategias regionales</v>
          </cell>
          <cell r="D852" t="str">
            <v>Conectividad para la integración y el desarrollo productivo sostenible de la región Centro-Oriente y Bogotá D.C.</v>
          </cell>
          <cell r="E852" t="str">
            <v>Inclusión Social y Reconciliación</v>
          </cell>
          <cell r="F852" t="str">
            <v>Unidad Administrtiva Epecial para la Consolidación</v>
          </cell>
          <cell r="G852" t="str">
            <v>Región Centro Oriente - Inclusión Social</v>
          </cell>
          <cell r="H852">
            <v>4341</v>
          </cell>
          <cell r="I852" t="str">
            <v>Capacidades en los territorios de Norte de Santander para la garantía y ejercicio de derechos (Índice Sintético de Consolidación)</v>
          </cell>
          <cell r="J852" t="str">
            <v>Resultado</v>
          </cell>
          <cell r="K852" t="str">
            <v>Sectorial</v>
          </cell>
          <cell r="L852" t="str">
            <v>SI</v>
          </cell>
          <cell r="M852" t="str">
            <v>SI</v>
          </cell>
          <cell r="N852" t="str">
            <v>NO</v>
          </cell>
          <cell r="O852" t="str">
            <v>SI</v>
          </cell>
          <cell r="P852" t="str">
            <v>Indice</v>
          </cell>
          <cell r="Q852" t="str">
            <v>Anual</v>
          </cell>
          <cell r="R852" t="str">
            <v>Flujo</v>
          </cell>
          <cell r="S852">
            <v>56.2</v>
          </cell>
          <cell r="T852">
            <v>57</v>
          </cell>
          <cell r="U852">
            <v>58</v>
          </cell>
          <cell r="V852">
            <v>60</v>
          </cell>
          <cell r="W852">
            <v>62.3</v>
          </cell>
          <cell r="X852">
            <v>62.3</v>
          </cell>
          <cell r="Y852">
            <v>0</v>
          </cell>
          <cell r="Z852">
            <v>0</v>
          </cell>
          <cell r="AA852">
            <v>0</v>
          </cell>
          <cell r="AB852">
            <v>0</v>
          </cell>
          <cell r="AC852">
            <v>0</v>
          </cell>
          <cell r="AD852">
            <v>0</v>
          </cell>
          <cell r="AE852" t="str">
            <v>Teniendo en cuenta que el Decreto 2559 de 2015 fusiona a la Unidad de Consolidación con el DPS y crea la Dirección de Gestión Territorial, la dirección se encuentra en un periodo de transición durante el cual se adoptarán nuevos modelos de atención, por l</v>
          </cell>
          <cell r="AF852">
            <v>42490.208333333299</v>
          </cell>
          <cell r="AG852">
            <v>42495.818613923599</v>
          </cell>
          <cell r="AH852" t="str">
            <v>Carlos Alberto Parodi Hernández</v>
          </cell>
          <cell r="AI852" t="str">
            <v>carlos.parodi@consolidacion.gov.co</v>
          </cell>
          <cell r="AJ852">
            <v>240</v>
          </cell>
          <cell r="AK852">
            <v>0</v>
          </cell>
          <cell r="AL852">
            <v>0</v>
          </cell>
        </row>
        <row r="853">
          <cell r="A853">
            <v>4512</v>
          </cell>
          <cell r="B853" t="str">
            <v>Todos por un Nuevo País</v>
          </cell>
          <cell r="C853" t="str">
            <v>Estrategias regionales</v>
          </cell>
          <cell r="D853" t="str">
            <v>Conectividad para la integración y el desarrollo productivo sostenible de la región Centro-Oriente y Bogotá D.C.</v>
          </cell>
          <cell r="E853" t="str">
            <v>Planeación Nacional</v>
          </cell>
          <cell r="F853" t="str">
            <v>DNP</v>
          </cell>
          <cell r="G853" t="str">
            <v>Región Centro Oriente - Planeación</v>
          </cell>
          <cell r="H853">
            <v>4512</v>
          </cell>
          <cell r="I853" t="str">
            <v>Municipios con bajo desempeño integral - Región Centro Oriente y Bogotá</v>
          </cell>
          <cell r="J853" t="str">
            <v>Gestión</v>
          </cell>
          <cell r="K853" t="str">
            <v>Sectorial</v>
          </cell>
          <cell r="L853" t="str">
            <v>SI</v>
          </cell>
          <cell r="M853" t="str">
            <v>SI</v>
          </cell>
          <cell r="N853" t="str">
            <v>NO</v>
          </cell>
          <cell r="O853" t="str">
            <v>SI</v>
          </cell>
          <cell r="P853" t="str">
            <v>Municipios</v>
          </cell>
          <cell r="Q853" t="str">
            <v>Anual</v>
          </cell>
          <cell r="R853" t="str">
            <v>Reducción</v>
          </cell>
          <cell r="S853">
            <v>36</v>
          </cell>
          <cell r="T853">
            <v>33</v>
          </cell>
          <cell r="U853">
            <v>30</v>
          </cell>
          <cell r="V853">
            <v>29</v>
          </cell>
          <cell r="W853">
            <v>28</v>
          </cell>
          <cell r="X853">
            <v>28</v>
          </cell>
          <cell r="Y853">
            <v>0</v>
          </cell>
          <cell r="Z853">
            <v>0</v>
          </cell>
          <cell r="AA853">
            <v>0</v>
          </cell>
          <cell r="AB853">
            <v>0</v>
          </cell>
          <cell r="AC853">
            <v>0</v>
          </cell>
          <cell r="AD853">
            <v>0</v>
          </cell>
          <cell r="AE853" t="str">
            <v>Se definió el cronograma del proceso de Evaluación del Desempeño Integral de la vigencia 2015 que se llevará a cabo durante el año 2016 y se están ajustando los aplicativos para el reporte de la información.</v>
          </cell>
          <cell r="AF853">
            <v>42460.208333333299</v>
          </cell>
          <cell r="AG853">
            <v>42501.4365555556</v>
          </cell>
          <cell r="AH853" t="str">
            <v>Ivan Osejo Villamil</v>
          </cell>
          <cell r="AI853" t="str">
            <v>iosejo@dnp.gov.co</v>
          </cell>
          <cell r="AJ853">
            <v>240</v>
          </cell>
          <cell r="AK853">
            <v>0</v>
          </cell>
          <cell r="AL853">
            <v>0</v>
          </cell>
        </row>
        <row r="854">
          <cell r="A854">
            <v>4518</v>
          </cell>
          <cell r="B854" t="str">
            <v>Todos por un Nuevo País</v>
          </cell>
          <cell r="C854" t="str">
            <v>Estrategias regionales</v>
          </cell>
          <cell r="D854" t="str">
            <v>Conectividad para la integración y el desarrollo productivo sostenible de la región Centro-Oriente y Bogotá D.C.</v>
          </cell>
          <cell r="E854" t="str">
            <v>Planeación Nacional</v>
          </cell>
          <cell r="F854" t="str">
            <v>DNP</v>
          </cell>
          <cell r="G854" t="str">
            <v>Región Centro Oriente - Planeación</v>
          </cell>
          <cell r="H854">
            <v>4518</v>
          </cell>
          <cell r="I854" t="str">
            <v>Indicador de Convergencia Regional ICIR  - Región Centro Oriente y Bogotá</v>
          </cell>
          <cell r="J854" t="str">
            <v>Gestión</v>
          </cell>
          <cell r="K854" t="str">
            <v>Sectorial</v>
          </cell>
          <cell r="L854" t="str">
            <v>SI</v>
          </cell>
          <cell r="M854" t="str">
            <v>NO</v>
          </cell>
          <cell r="N854" t="str">
            <v>NO</v>
          </cell>
          <cell r="O854" t="str">
            <v>SI</v>
          </cell>
          <cell r="P854" t="str">
            <v>Porcentaje</v>
          </cell>
          <cell r="Q854" t="str">
            <v>Anual</v>
          </cell>
          <cell r="R854" t="str">
            <v>Reducción</v>
          </cell>
          <cell r="S854">
            <v>37.9</v>
          </cell>
          <cell r="T854">
            <v>35.6</v>
          </cell>
          <cell r="U854">
            <v>33.299999999999997</v>
          </cell>
          <cell r="V854">
            <v>30</v>
          </cell>
          <cell r="W854">
            <v>26.6</v>
          </cell>
          <cell r="X854">
            <v>26.6</v>
          </cell>
          <cell r="Y854">
            <v>0</v>
          </cell>
          <cell r="Z854">
            <v>0</v>
          </cell>
          <cell r="AA854">
            <v>0</v>
          </cell>
          <cell r="AB854">
            <v>0</v>
          </cell>
          <cell r="AC854">
            <v>0</v>
          </cell>
          <cell r="AD854">
            <v>0</v>
          </cell>
          <cell r="AE854" t="str">
            <v>Se hicieron los cálculos preliminares con las variables seleccionadas del listado opcional, en total quedaron 11 variables en 7 sectores.</v>
          </cell>
          <cell r="AF854">
            <v>42490.208333333299</v>
          </cell>
          <cell r="AG854">
            <v>42502.437799918996</v>
          </cell>
          <cell r="AH854" t="str">
            <v>Ivan Osejo Villamil</v>
          </cell>
          <cell r="AI854" t="str">
            <v>iosejo@dnp.gov.co</v>
          </cell>
          <cell r="AJ854">
            <v>365</v>
          </cell>
          <cell r="AK854">
            <v>0</v>
          </cell>
          <cell r="AL854">
            <v>0</v>
          </cell>
        </row>
        <row r="855">
          <cell r="A855">
            <v>5129</v>
          </cell>
          <cell r="B855" t="str">
            <v>Todos por un Nuevo País</v>
          </cell>
          <cell r="C855" t="str">
            <v>Estrategias regionales</v>
          </cell>
          <cell r="D855" t="str">
            <v>Conectividad para la integración y el desarrollo productivo sostenible de la región Centro-Oriente y Bogotá D.C.</v>
          </cell>
          <cell r="E855" t="str">
            <v>Planeación Nacional</v>
          </cell>
          <cell r="F855" t="str">
            <v>DNP</v>
          </cell>
          <cell r="G855" t="str">
            <v>Región Centro Oriente - Planeación</v>
          </cell>
          <cell r="H855">
            <v>5129</v>
          </cell>
          <cell r="I855" t="str">
            <v>Entidades del sector público nacional, privado y agentes del sistema internacional, con proyectos de cooperación internacional para Norte de Santander.</v>
          </cell>
          <cell r="J855" t="str">
            <v>Producto</v>
          </cell>
          <cell r="K855" t="str">
            <v>Sectorial</v>
          </cell>
          <cell r="L855" t="str">
            <v>SI</v>
          </cell>
          <cell r="M855" t="str">
            <v>SI</v>
          </cell>
          <cell r="N855" t="str">
            <v>NO</v>
          </cell>
          <cell r="O855" t="str">
            <v>SI</v>
          </cell>
          <cell r="P855" t="str">
            <v>Número de entidades</v>
          </cell>
          <cell r="Q855" t="str">
            <v>Anual</v>
          </cell>
          <cell r="R855" t="str">
            <v>Capacidad</v>
          </cell>
          <cell r="S855">
            <v>2</v>
          </cell>
          <cell r="T855">
            <v>2</v>
          </cell>
          <cell r="U855">
            <v>2</v>
          </cell>
          <cell r="V855">
            <v>2</v>
          </cell>
          <cell r="W855">
            <v>4</v>
          </cell>
          <cell r="X855">
            <v>4</v>
          </cell>
          <cell r="Y855">
            <v>0</v>
          </cell>
          <cell r="Z855">
            <v>0</v>
          </cell>
          <cell r="AA855">
            <v>0</v>
          </cell>
          <cell r="AB855">
            <v>0</v>
          </cell>
          <cell r="AC855">
            <v>0</v>
          </cell>
          <cell r="AD855">
            <v>0</v>
          </cell>
          <cell r="AE855" t="str">
            <v>En este indicador se tendrá en cuenta únicamente la información anual reportada en el Sistema de Información de Ayuda Oficial al Desarrollo – SIAOD, de la Agencia Presidencial de Cooperación Internacional, con corte a 31 de diciembre de 2016.</v>
          </cell>
          <cell r="AF855">
            <v>42490.208333333299</v>
          </cell>
          <cell r="AG855">
            <v>42502.454784571797</v>
          </cell>
          <cell r="AH855" t="str">
            <v>Ana María Romero</v>
          </cell>
          <cell r="AI855" t="str">
            <v>aromero@dnp.gov.co</v>
          </cell>
          <cell r="AJ855">
            <v>30</v>
          </cell>
          <cell r="AK855">
            <v>0</v>
          </cell>
          <cell r="AL855">
            <v>0</v>
          </cell>
        </row>
        <row r="856">
          <cell r="A856">
            <v>5109</v>
          </cell>
          <cell r="B856" t="str">
            <v>Todos por un Nuevo País</v>
          </cell>
          <cell r="C856" t="str">
            <v>Estrategias regionales</v>
          </cell>
          <cell r="D856" t="str">
            <v>Conectividad para la integración y el desarrollo productivo sostenible de la región Centro-Oriente y Bogotá D.C.</v>
          </cell>
          <cell r="E856" t="str">
            <v>Trabajo</v>
          </cell>
          <cell r="F856" t="str">
            <v>Servicio Público de Empleo</v>
          </cell>
          <cell r="G856" t="str">
            <v>Región Centro Oriente - Trabajo</v>
          </cell>
          <cell r="H856">
            <v>5109</v>
          </cell>
          <cell r="I856" t="str">
            <v>Colocados  a través del SPE en el departamento de Norte de Santander</v>
          </cell>
          <cell r="J856" t="str">
            <v>Gestión</v>
          </cell>
          <cell r="K856" t="str">
            <v>Sectorial</v>
          </cell>
          <cell r="L856" t="str">
            <v>SI</v>
          </cell>
          <cell r="M856" t="str">
            <v>NO</v>
          </cell>
          <cell r="N856" t="str">
            <v>NO</v>
          </cell>
          <cell r="O856" t="str">
            <v>SI</v>
          </cell>
          <cell r="P856" t="str">
            <v>Colocados</v>
          </cell>
          <cell r="Q856" t="str">
            <v>Mensual</v>
          </cell>
          <cell r="R856" t="str">
            <v>Flujo</v>
          </cell>
          <cell r="S856">
            <v>4700</v>
          </cell>
          <cell r="T856">
            <v>7651</v>
          </cell>
          <cell r="U856">
            <v>9737</v>
          </cell>
          <cell r="V856">
            <v>11824</v>
          </cell>
          <cell r="W856">
            <v>13910</v>
          </cell>
          <cell r="X856">
            <v>13910</v>
          </cell>
          <cell r="Y856">
            <v>4153</v>
          </cell>
          <cell r="Z856">
            <v>42.652000000000001</v>
          </cell>
          <cell r="AA856">
            <v>9324</v>
          </cell>
          <cell r="AB856">
            <v>67.031000000000006</v>
          </cell>
          <cell r="AC856">
            <v>42460.208333333299</v>
          </cell>
          <cell r="AD856">
            <v>42500.689948379601</v>
          </cell>
          <cell r="AE856" t="str">
            <v>Durante el mes de marzo se registraron 1.649 colocaciones laborales en el departamento Norte de Santander. El avance responde en más del 50% a la participación de Cajas de Compensación Familiar (COMFANORTE Y COMFAORIENTE). La Agencia Pública de Empleo del</v>
          </cell>
          <cell r="AF856">
            <v>42460.208333333299</v>
          </cell>
          <cell r="AG856">
            <v>42500.689948229199</v>
          </cell>
          <cell r="AH856" t="str">
            <v>Jorge Andrés Rodríguez Parra</v>
          </cell>
          <cell r="AI856" t="str">
            <v>jorge.rodriguez@serviciodeempleo.gov.co</v>
          </cell>
          <cell r="AJ856">
            <v>30</v>
          </cell>
          <cell r="AK856">
            <v>42490.208333333299</v>
          </cell>
          <cell r="AL856">
            <v>-13</v>
          </cell>
        </row>
        <row r="857">
          <cell r="A857">
            <v>5110</v>
          </cell>
          <cell r="B857" t="str">
            <v>Todos por un Nuevo País</v>
          </cell>
          <cell r="C857" t="str">
            <v>Estrategias regionales</v>
          </cell>
          <cell r="D857" t="str">
            <v>Conectividad para la integración y el desarrollo productivo sostenible de la región Centro-Oriente y Bogotá D.C.</v>
          </cell>
          <cell r="E857" t="str">
            <v>Trabajo</v>
          </cell>
          <cell r="F857" t="str">
            <v>Servicio Público de Empleo</v>
          </cell>
          <cell r="G857" t="str">
            <v>Región Centro Oriente - Trabajo</v>
          </cell>
          <cell r="H857">
            <v>5110</v>
          </cell>
          <cell r="I857" t="str">
            <v>Población orientada laboralmente y remitidas a servicios de gestión y colocación en Bogotá y municipios de influencia</v>
          </cell>
          <cell r="J857" t="str">
            <v>Gestión</v>
          </cell>
          <cell r="K857" t="str">
            <v>Sectorial</v>
          </cell>
          <cell r="L857" t="str">
            <v>SI</v>
          </cell>
          <cell r="M857" t="str">
            <v>NO</v>
          </cell>
          <cell r="N857" t="str">
            <v>NO</v>
          </cell>
          <cell r="O857" t="str">
            <v>SI</v>
          </cell>
          <cell r="P857" t="str">
            <v>Personas</v>
          </cell>
          <cell r="Q857" t="str">
            <v>Mensual</v>
          </cell>
          <cell r="R857" t="str">
            <v>Flujo</v>
          </cell>
          <cell r="S857">
            <v>120000</v>
          </cell>
          <cell r="T857">
            <v>250000</v>
          </cell>
          <cell r="U857">
            <v>300000</v>
          </cell>
          <cell r="V857">
            <v>600000</v>
          </cell>
          <cell r="W857">
            <v>1000000</v>
          </cell>
          <cell r="X857">
            <v>1000000</v>
          </cell>
          <cell r="Y857">
            <v>47997</v>
          </cell>
          <cell r="Z857">
            <v>15.999000000000001</v>
          </cell>
          <cell r="AA857">
            <v>167868</v>
          </cell>
          <cell r="AB857">
            <v>16.786999999999999</v>
          </cell>
          <cell r="AC857">
            <v>42460.208333333299</v>
          </cell>
          <cell r="AD857">
            <v>42500.689008101901</v>
          </cell>
          <cell r="AE857" t="str">
            <v>Durante el mes de marzo se registraron 18.608 orientaciones laborales en Bogotá y sus municipios de influencia. El avance reportado obedece a la gestión de la Agencia Pública de Empleo del SENA, regional Bogotá, y a la gestión de la Caja de Compensación C</v>
          </cell>
          <cell r="AF857">
            <v>42460.208333333299</v>
          </cell>
          <cell r="AG857">
            <v>42500.689005752298</v>
          </cell>
          <cell r="AH857" t="str">
            <v>Jorge Andrés Rodríguez Parra</v>
          </cell>
          <cell r="AI857" t="str">
            <v>jorge.rodriguez@serviciodeempleo.gov.co</v>
          </cell>
          <cell r="AJ857">
            <v>30</v>
          </cell>
          <cell r="AK857">
            <v>42490.208333333299</v>
          </cell>
          <cell r="AL857">
            <v>-13</v>
          </cell>
        </row>
        <row r="858">
          <cell r="A858">
            <v>5180</v>
          </cell>
          <cell r="B858" t="str">
            <v>Todos por un Nuevo País</v>
          </cell>
          <cell r="C858" t="str">
            <v>Estrategias regionales</v>
          </cell>
          <cell r="D858" t="str">
            <v>Conectividad para la integración y el desarrollo productivo sostenible de la región Centro-Oriente y Bogotá D.C.</v>
          </cell>
          <cell r="E858" t="str">
            <v>Transporte</v>
          </cell>
          <cell r="F858" t="str">
            <v>AEROCIVIL</v>
          </cell>
          <cell r="G858" t="str">
            <v>Región Centro Oriente - Transporte</v>
          </cell>
          <cell r="H858">
            <v>5180</v>
          </cell>
          <cell r="I858" t="str">
            <v>Pasajeros movilizados en el Aeropuerto Internacional El Dorado (incluye pasajeros en tránsito)</v>
          </cell>
          <cell r="J858" t="str">
            <v>Resultado</v>
          </cell>
          <cell r="K858" t="str">
            <v>Sectorial</v>
          </cell>
          <cell r="L858" t="str">
            <v>SI</v>
          </cell>
          <cell r="M858" t="str">
            <v>NO</v>
          </cell>
          <cell r="N858" t="str">
            <v>NO</v>
          </cell>
          <cell r="O858" t="str">
            <v>SI</v>
          </cell>
          <cell r="P858" t="str">
            <v>Número (Millones)</v>
          </cell>
          <cell r="Q858" t="str">
            <v>Mensual</v>
          </cell>
          <cell r="R858" t="str">
            <v>Flujo</v>
          </cell>
          <cell r="S858">
            <v>27.4</v>
          </cell>
          <cell r="T858">
            <v>30.4</v>
          </cell>
          <cell r="U858">
            <v>32.799999999999997</v>
          </cell>
          <cell r="V858">
            <v>35.299999999999997</v>
          </cell>
          <cell r="W858">
            <v>37.799999999999997</v>
          </cell>
          <cell r="X858">
            <v>37.799999999999997</v>
          </cell>
          <cell r="Y858">
            <v>4.97</v>
          </cell>
          <cell r="Z858">
            <v>15.15</v>
          </cell>
          <cell r="AA858">
            <v>29.96</v>
          </cell>
          <cell r="AB858">
            <v>79.260000000000005</v>
          </cell>
          <cell r="AC858">
            <v>42429.208333333299</v>
          </cell>
          <cell r="AD858">
            <v>42473.716179513904</v>
          </cell>
          <cell r="AE858" t="str">
            <v>En el periodo comprendido entre enero y marzo de 2016, se movilizaron a través del aeropuerto El Dorado un total de 7.46 millones de pasajeros, lo que representa un crecimiento de 7.98% con relación al primer trimestre del año 2015.</v>
          </cell>
          <cell r="AF858">
            <v>42460.208333333299</v>
          </cell>
          <cell r="AG858">
            <v>42494.468001770801</v>
          </cell>
          <cell r="AH858" t="str">
            <v>Eduardo Enrique Tovar Añez</v>
          </cell>
          <cell r="AI858" t="str">
            <v>eduardo.tovar@aerocivil.gov.co</v>
          </cell>
          <cell r="AJ858">
            <v>30</v>
          </cell>
          <cell r="AK858">
            <v>42458.208333333299</v>
          </cell>
          <cell r="AL858">
            <v>18</v>
          </cell>
        </row>
        <row r="859">
          <cell r="A859">
            <v>5224</v>
          </cell>
          <cell r="B859" t="str">
            <v>Todos por un Nuevo País</v>
          </cell>
          <cell r="C859" t="str">
            <v>Estrategias regionales</v>
          </cell>
          <cell r="D859" t="str">
            <v>Conectividad para la integración y el desarrollo productivo sostenible de la región Centro-Oriente y Bogotá D.C.</v>
          </cell>
          <cell r="E859" t="str">
            <v>Transporte</v>
          </cell>
          <cell r="F859" t="str">
            <v>CORMAGDALENA</v>
          </cell>
          <cell r="G859" t="str">
            <v>Región Centro Oriente - Transporte</v>
          </cell>
          <cell r="H859">
            <v>5224</v>
          </cell>
          <cell r="I859" t="str">
            <v>Kilómetros de corredor fluvial mantenidos - Centro Oriente (Bogotá, Santander, Boyacá y Cundinamarca)</v>
          </cell>
          <cell r="J859" t="str">
            <v>Producto</v>
          </cell>
          <cell r="K859" t="str">
            <v>Sectorial</v>
          </cell>
          <cell r="L859" t="str">
            <v>NO</v>
          </cell>
          <cell r="M859" t="str">
            <v>NO</v>
          </cell>
          <cell r="N859" t="str">
            <v>NO</v>
          </cell>
          <cell r="O859" t="str">
            <v>SI</v>
          </cell>
          <cell r="P859" t="str">
            <v>Kilómetros</v>
          </cell>
          <cell r="Q859" t="str">
            <v>Mensual</v>
          </cell>
          <cell r="R859" t="str">
            <v>Stock</v>
          </cell>
          <cell r="S859">
            <v>390</v>
          </cell>
          <cell r="T859">
            <v>390</v>
          </cell>
          <cell r="U859">
            <v>390</v>
          </cell>
          <cell r="V859">
            <v>390</v>
          </cell>
          <cell r="W859">
            <v>390</v>
          </cell>
          <cell r="X859">
            <v>390</v>
          </cell>
          <cell r="Y859">
            <v>390</v>
          </cell>
          <cell r="Z859">
            <v>100</v>
          </cell>
          <cell r="AA859">
            <v>390</v>
          </cell>
          <cell r="AB859">
            <v>100</v>
          </cell>
          <cell r="AC859">
            <v>42490.208333333299</v>
          </cell>
          <cell r="AD859">
            <v>42496.411251006903</v>
          </cell>
          <cell r="AE859" t="str">
            <v>Kilómetros de hidrovía en el tramo Centro Oriente (Bogotá, Santander, Boyacá y Cundinamarca) del Río Magdalena puestos al servicio público de transporte fluvial las 24 horas del día; asegurando para estos kilómetros nivel de calidad de profundidad, ancho,</v>
          </cell>
          <cell r="AF859">
            <v>42490.208333333299</v>
          </cell>
          <cell r="AG859">
            <v>42496.411250810197</v>
          </cell>
          <cell r="AH859" t="str">
            <v>Lyda Patricia Alvarez</v>
          </cell>
          <cell r="AI859" t="str">
            <v>Lyda.alvarez@cormagdalena.gov.co</v>
          </cell>
          <cell r="AJ859">
            <v>7</v>
          </cell>
          <cell r="AK859">
            <v>42520.208333333299</v>
          </cell>
          <cell r="AL859">
            <v>-20</v>
          </cell>
        </row>
        <row r="860">
          <cell r="A860">
            <v>5187</v>
          </cell>
          <cell r="B860" t="str">
            <v>Todos por un Nuevo País</v>
          </cell>
          <cell r="C860" t="str">
            <v>Estrategias regionales</v>
          </cell>
          <cell r="D860" t="str">
            <v>Conectividad para la integración y el desarrollo productivo sostenible de la región Centro-Oriente y Bogotá D.C.</v>
          </cell>
          <cell r="E860" t="str">
            <v>Transporte</v>
          </cell>
          <cell r="F860" t="str">
            <v>MINTRANSPORTE</v>
          </cell>
          <cell r="G860" t="str">
            <v>Región Centro Oriente - Transporte</v>
          </cell>
          <cell r="H860">
            <v>5187</v>
          </cell>
          <cell r="I860" t="str">
            <v>Porcentaje de red vial nacional primaria en buen estado en la Región Centro Oriente</v>
          </cell>
          <cell r="J860" t="str">
            <v>Producto</v>
          </cell>
          <cell r="K860" t="str">
            <v>Sectorial</v>
          </cell>
          <cell r="L860" t="str">
            <v>SI</v>
          </cell>
          <cell r="M860" t="str">
            <v>NO</v>
          </cell>
          <cell r="N860" t="str">
            <v>NO</v>
          </cell>
          <cell r="O860" t="str">
            <v>SI</v>
          </cell>
          <cell r="P860" t="str">
            <v>Porcentaje</v>
          </cell>
          <cell r="Q860" t="str">
            <v>Trimestral</v>
          </cell>
          <cell r="R860" t="str">
            <v>Capacidad</v>
          </cell>
          <cell r="S860">
            <v>42</v>
          </cell>
          <cell r="T860">
            <v>44</v>
          </cell>
          <cell r="U860">
            <v>47</v>
          </cell>
          <cell r="V860">
            <v>49</v>
          </cell>
          <cell r="W860">
            <v>50</v>
          </cell>
          <cell r="X860">
            <v>50</v>
          </cell>
          <cell r="Y860">
            <v>44.18</v>
          </cell>
          <cell r="Z860">
            <v>43.6</v>
          </cell>
          <cell r="AA860">
            <v>44.18</v>
          </cell>
          <cell r="AB860">
            <v>27.25</v>
          </cell>
          <cell r="AC860">
            <v>42460.208333333299</v>
          </cell>
          <cell r="AD860">
            <v>42496.624296759299</v>
          </cell>
          <cell r="AE860" t="str">
            <v xml:space="preserve">44,18% de la Red Vial primaria en la Región Centro Oriente se encuentra en Buen estado. </v>
          </cell>
          <cell r="AF860">
            <v>42460.208333333299</v>
          </cell>
          <cell r="AG860">
            <v>42496.6242965278</v>
          </cell>
          <cell r="AH860" t="str">
            <v>Carlos Alberto Sarabia Mancini</v>
          </cell>
          <cell r="AI860" t="str">
            <v>csarabia@mintransporte.gov.co</v>
          </cell>
          <cell r="AJ860">
            <v>30</v>
          </cell>
          <cell r="AK860">
            <v>42551.208333333299</v>
          </cell>
          <cell r="AL860">
            <v>-73</v>
          </cell>
        </row>
        <row r="861">
          <cell r="A861">
            <v>5191</v>
          </cell>
          <cell r="B861" t="str">
            <v>Todos por un Nuevo País</v>
          </cell>
          <cell r="C861" t="str">
            <v>Estrategias regionales</v>
          </cell>
          <cell r="D861" t="str">
            <v>Conectividad para la integración y el desarrollo productivo sostenible de la región Centro-Oriente y Bogotá D.C.</v>
          </cell>
          <cell r="E861" t="str">
            <v>Transporte</v>
          </cell>
          <cell r="F861" t="str">
            <v>MINTRANSPORTE</v>
          </cell>
          <cell r="G861" t="str">
            <v>Región Centro Oriente - Transporte</v>
          </cell>
          <cell r="H861">
            <v>5191</v>
          </cell>
          <cell r="I861" t="str">
            <v>Porcentaje de viajes realizados asociados a movilidad activa cuantificada en la Región Centro Oriente.</v>
          </cell>
          <cell r="J861" t="str">
            <v>Resultado</v>
          </cell>
          <cell r="K861" t="str">
            <v>Sectorial</v>
          </cell>
          <cell r="L861" t="str">
            <v>SI</v>
          </cell>
          <cell r="M861" t="str">
            <v>SI</v>
          </cell>
          <cell r="N861" t="str">
            <v>NO</v>
          </cell>
          <cell r="O861" t="str">
            <v>SI</v>
          </cell>
          <cell r="P861" t="str">
            <v>Porcentaje</v>
          </cell>
          <cell r="Q861" t="str">
            <v>Trimestral</v>
          </cell>
          <cell r="R861" t="str">
            <v>Stock</v>
          </cell>
          <cell r="S861">
            <v>39</v>
          </cell>
          <cell r="T861">
            <v>39</v>
          </cell>
          <cell r="U861">
            <v>39</v>
          </cell>
          <cell r="V861">
            <v>39</v>
          </cell>
          <cell r="W861">
            <v>39</v>
          </cell>
          <cell r="X861">
            <v>39</v>
          </cell>
          <cell r="Y861">
            <v>0</v>
          </cell>
          <cell r="Z861">
            <v>0</v>
          </cell>
          <cell r="AA861">
            <v>0</v>
          </cell>
          <cell r="AB861">
            <v>0</v>
          </cell>
          <cell r="AC861">
            <v>0</v>
          </cell>
          <cell r="AD861">
            <v>0</v>
          </cell>
          <cell r="AE861" t="str">
            <v>En la zona centro oriente se movilizaron cerca de 3.000.000 millones de pasajeros a través de los sistemas de transportes con lo cual se presentó una disminución de cerca del 3% propia del periodo de estacionalidad.</v>
          </cell>
          <cell r="AF861">
            <v>42400.208333333299</v>
          </cell>
          <cell r="AG861">
            <v>42495.6166326042</v>
          </cell>
          <cell r="AH861" t="str">
            <v>Walid David Jalil Nasser</v>
          </cell>
          <cell r="AI861" t="str">
            <v>wdavid@mintransporte.gov.co</v>
          </cell>
          <cell r="AJ861">
            <v>30</v>
          </cell>
          <cell r="AK861">
            <v>0</v>
          </cell>
          <cell r="AL861">
            <v>0</v>
          </cell>
        </row>
        <row r="862">
          <cell r="A862">
            <v>5194</v>
          </cell>
          <cell r="B862" t="str">
            <v>Todos por un Nuevo País</v>
          </cell>
          <cell r="C862" t="str">
            <v>Estrategias regionales</v>
          </cell>
          <cell r="D862" t="str">
            <v>Conectividad para la integración y el desarrollo productivo sostenible de la región Centro-Oriente y Bogotá D.C.</v>
          </cell>
          <cell r="E862" t="str">
            <v>Transporte</v>
          </cell>
          <cell r="F862" t="str">
            <v>MINTRANSPORTE</v>
          </cell>
          <cell r="G862" t="str">
            <v>Región Centro Oriente - Transporte</v>
          </cell>
          <cell r="H862">
            <v>5194</v>
          </cell>
          <cell r="I862" t="str">
            <v>Espacios de Infraestructura dedicada a la intermodalidad en la Región Centro Oriente.</v>
          </cell>
          <cell r="J862" t="str">
            <v>Producto</v>
          </cell>
          <cell r="K862" t="str">
            <v>Sectorial</v>
          </cell>
          <cell r="L862" t="str">
            <v>SI</v>
          </cell>
          <cell r="M862" t="str">
            <v>SI</v>
          </cell>
          <cell r="N862" t="str">
            <v>NO</v>
          </cell>
          <cell r="O862" t="str">
            <v>SI</v>
          </cell>
          <cell r="P862" t="str">
            <v>Número</v>
          </cell>
          <cell r="Q862" t="str">
            <v>Trimestral</v>
          </cell>
          <cell r="R862" t="str">
            <v>Capacidad</v>
          </cell>
          <cell r="S862">
            <v>20</v>
          </cell>
          <cell r="T862">
            <v>21</v>
          </cell>
          <cell r="U862">
            <v>21</v>
          </cell>
          <cell r="V862">
            <v>21</v>
          </cell>
          <cell r="W862">
            <v>25</v>
          </cell>
          <cell r="X862">
            <v>25</v>
          </cell>
          <cell r="Y862">
            <v>0</v>
          </cell>
          <cell r="Z862">
            <v>0</v>
          </cell>
          <cell r="AA862">
            <v>0</v>
          </cell>
          <cell r="AB862">
            <v>0</v>
          </cell>
          <cell r="AC862">
            <v>0</v>
          </cell>
          <cell r="AD862">
            <v>0</v>
          </cell>
          <cell r="AE862">
            <v>0</v>
          </cell>
          <cell r="AF862">
            <v>0</v>
          </cell>
          <cell r="AG862">
            <v>0</v>
          </cell>
          <cell r="AH862" t="str">
            <v>Walid David Jalil Nasser</v>
          </cell>
          <cell r="AI862" t="str">
            <v>wdavid@mintransporte.gov.co</v>
          </cell>
          <cell r="AJ862">
            <v>30</v>
          </cell>
          <cell r="AK862">
            <v>0</v>
          </cell>
          <cell r="AL862">
            <v>0</v>
          </cell>
        </row>
        <row r="863">
          <cell r="A863">
            <v>5119</v>
          </cell>
          <cell r="B863" t="str">
            <v>Todos por un Nuevo País</v>
          </cell>
          <cell r="C863" t="str">
            <v>Estrategias regionales</v>
          </cell>
          <cell r="D863" t="str">
            <v>Conectividad para la integración y el desarrollo productivo sostenible de la región Centro-Oriente y Bogotá D.C.</v>
          </cell>
          <cell r="E863" t="str">
            <v>Vivienda</v>
          </cell>
          <cell r="F863" t="str">
            <v>MinVivienda</v>
          </cell>
          <cell r="G863" t="str">
            <v>Región Centro Oriente - Vivienda</v>
          </cell>
          <cell r="H863">
            <v>5119</v>
          </cell>
          <cell r="I863" t="str">
            <v>Porcentaje de hogares urbanos en situación de déficit cuantitativo de vivienda - Centro Oriente</v>
          </cell>
          <cell r="J863" t="str">
            <v>Producto</v>
          </cell>
          <cell r="K863" t="str">
            <v>Sectorial</v>
          </cell>
          <cell r="L863" t="str">
            <v>SI</v>
          </cell>
          <cell r="M863" t="str">
            <v>NO</v>
          </cell>
          <cell r="N863" t="str">
            <v>NO</v>
          </cell>
          <cell r="O863" t="str">
            <v>SI</v>
          </cell>
          <cell r="P863" t="str">
            <v>Porcentaje</v>
          </cell>
          <cell r="Q863" t="str">
            <v>Anual</v>
          </cell>
          <cell r="R863" t="str">
            <v>Reducción</v>
          </cell>
          <cell r="S863">
            <v>5.6</v>
          </cell>
          <cell r="T863">
            <v>5.4</v>
          </cell>
          <cell r="U863">
            <v>5.0999999999999996</v>
          </cell>
          <cell r="V863">
            <v>4.5999999999999996</v>
          </cell>
          <cell r="W863">
            <v>4.2</v>
          </cell>
          <cell r="X863">
            <v>4.2</v>
          </cell>
          <cell r="Y863">
            <v>0</v>
          </cell>
          <cell r="Z863">
            <v>0</v>
          </cell>
          <cell r="AA863">
            <v>0</v>
          </cell>
          <cell r="AB863">
            <v>0</v>
          </cell>
          <cell r="AC863">
            <v>0</v>
          </cell>
          <cell r="AD863">
            <v>0</v>
          </cell>
          <cell r="AE863">
            <v>0</v>
          </cell>
          <cell r="AF863">
            <v>0</v>
          </cell>
          <cell r="AG863">
            <v>0</v>
          </cell>
          <cell r="AH863" t="str">
            <v>Diana Margarita Barrera Cruz</v>
          </cell>
          <cell r="AI863" t="str">
            <v>dbarrera@minvivienda.gov.co</v>
          </cell>
          <cell r="AJ863">
            <v>120</v>
          </cell>
          <cell r="AK863">
            <v>0</v>
          </cell>
          <cell r="AL863">
            <v>0</v>
          </cell>
        </row>
        <row r="864">
          <cell r="A864">
            <v>5122</v>
          </cell>
          <cell r="B864" t="str">
            <v>Todos por un Nuevo País</v>
          </cell>
          <cell r="C864" t="str">
            <v>Estrategias regionales</v>
          </cell>
          <cell r="D864" t="str">
            <v>Conectividad para la integración y el desarrollo productivo sostenible de la región Centro-Oriente y Bogotá D.C.</v>
          </cell>
          <cell r="E864" t="str">
            <v>Vivienda</v>
          </cell>
          <cell r="F864" t="str">
            <v>MinVivienda</v>
          </cell>
          <cell r="G864" t="str">
            <v>Región Centro Oriente - Vivienda</v>
          </cell>
          <cell r="H864">
            <v>5122</v>
          </cell>
          <cell r="I864" t="str">
            <v>Nuevos cupos asignados para vivienda urbana nueva en la región Centro Oriente</v>
          </cell>
          <cell r="J864" t="str">
            <v>Producto</v>
          </cell>
          <cell r="K864" t="str">
            <v>Sectorial</v>
          </cell>
          <cell r="L864" t="str">
            <v>SI</v>
          </cell>
          <cell r="M864" t="str">
            <v>NO</v>
          </cell>
          <cell r="N864" t="str">
            <v>NO</v>
          </cell>
          <cell r="O864" t="str">
            <v>SI</v>
          </cell>
          <cell r="P864" t="str">
            <v>Cupos</v>
          </cell>
          <cell r="Q864" t="str">
            <v>Mensual</v>
          </cell>
          <cell r="R864" t="str">
            <v>Acumulado</v>
          </cell>
          <cell r="S864">
            <v>33824</v>
          </cell>
          <cell r="T864">
            <v>5000</v>
          </cell>
          <cell r="U864">
            <v>6500</v>
          </cell>
          <cell r="V864">
            <v>6500</v>
          </cell>
          <cell r="W864">
            <v>6000</v>
          </cell>
          <cell r="X864">
            <v>24000</v>
          </cell>
          <cell r="Y864">
            <v>1783</v>
          </cell>
          <cell r="Z864">
            <v>27.431000000000001</v>
          </cell>
          <cell r="AA864">
            <v>8015</v>
          </cell>
          <cell r="AB864">
            <v>33.396000000000001</v>
          </cell>
          <cell r="AC864">
            <v>42460.208333333299</v>
          </cell>
          <cell r="AD864">
            <v>42501.424668831001</v>
          </cell>
          <cell r="AE864" t="str">
            <v>Durante el mes de marzo se habilitaron 107 hogares en el marco del Programa Mi Casa, se iniciaron 322 soluciones de vivienda de interés prioritario en el Programa VIPA, se iniciaron 589 soluciones de vivienda de interés social y prioritario en el programa</v>
          </cell>
          <cell r="AF864">
            <v>42460.208333333299</v>
          </cell>
          <cell r="AG864">
            <v>42501.424668669002</v>
          </cell>
          <cell r="AH864" t="str">
            <v>Alejandro Quintero Romero</v>
          </cell>
          <cell r="AI864" t="str">
            <v>alquintero@minvivienda.gov.co</v>
          </cell>
          <cell r="AJ864">
            <v>30</v>
          </cell>
          <cell r="AK864">
            <v>42490.208333333299</v>
          </cell>
          <cell r="AL864">
            <v>-13</v>
          </cell>
        </row>
        <row r="865">
          <cell r="A865">
            <v>5034</v>
          </cell>
          <cell r="B865" t="str">
            <v>Todos por un Nuevo País</v>
          </cell>
          <cell r="C865" t="str">
            <v>Estrategias regionales</v>
          </cell>
          <cell r="D865" t="str">
            <v>Pacífico: desarrollo socioeconómico con equidad, integración y sostenibilidad ambiental</v>
          </cell>
          <cell r="E865" t="str">
            <v>Agropecuario</v>
          </cell>
          <cell r="F865" t="str">
            <v>MINAGRICULTURA</v>
          </cell>
          <cell r="G865" t="str">
            <v>Región Pacífico - Agricultura</v>
          </cell>
          <cell r="H865">
            <v>5034</v>
          </cell>
          <cell r="I865" t="str">
            <v>Soluciones de vivienda rural entregadas - Pacífico</v>
          </cell>
          <cell r="J865" t="str">
            <v>Producto</v>
          </cell>
          <cell r="K865" t="str">
            <v>Sectorial</v>
          </cell>
          <cell r="L865" t="str">
            <v>SI</v>
          </cell>
          <cell r="M865" t="str">
            <v>SI</v>
          </cell>
          <cell r="N865" t="str">
            <v>NO</v>
          </cell>
          <cell r="O865" t="str">
            <v>SI</v>
          </cell>
          <cell r="P865" t="str">
            <v xml:space="preserve">Soluciones de Vivienda Rural </v>
          </cell>
          <cell r="Q865" t="str">
            <v>Mensual</v>
          </cell>
          <cell r="R865" t="str">
            <v>Acumulado</v>
          </cell>
          <cell r="S865">
            <v>13408</v>
          </cell>
          <cell r="T865">
            <v>0</v>
          </cell>
          <cell r="U865">
            <v>0</v>
          </cell>
          <cell r="V865">
            <v>0</v>
          </cell>
          <cell r="W865">
            <v>0</v>
          </cell>
          <cell r="X865">
            <v>19136</v>
          </cell>
          <cell r="Y865">
            <v>1193</v>
          </cell>
          <cell r="Z865">
            <v>0</v>
          </cell>
          <cell r="AA865">
            <v>5398</v>
          </cell>
          <cell r="AB865">
            <v>28.209</v>
          </cell>
          <cell r="AC865">
            <v>42490.208333333299</v>
          </cell>
          <cell r="AD865">
            <v>42501.432981562502</v>
          </cell>
          <cell r="AE865" t="str">
            <v xml:space="preserve">En lo corrido de 2016, el MADR a través del Banco Agrario, logró entregar 1.193 soluciones de vivienda de interés social rural en la zona rural dispersa de 2 departamentos de la región pacifico (para población campesina y desplazada), a igual cantidad de </v>
          </cell>
          <cell r="AF865">
            <v>42490.208333333299</v>
          </cell>
          <cell r="AG865">
            <v>42501.432981400503</v>
          </cell>
          <cell r="AH865" t="str">
            <v>Héctor Julio Álvarez Rivero</v>
          </cell>
          <cell r="AI865" t="str">
            <v>hector.alvarez@minagricultura.gov.co</v>
          </cell>
          <cell r="AJ865">
            <v>12</v>
          </cell>
          <cell r="AK865">
            <v>42520.208333333299</v>
          </cell>
          <cell r="AL865">
            <v>-25</v>
          </cell>
        </row>
        <row r="866">
          <cell r="A866">
            <v>5035</v>
          </cell>
          <cell r="B866" t="str">
            <v>Todos por un Nuevo País</v>
          </cell>
          <cell r="C866" t="str">
            <v>Estrategias regionales</v>
          </cell>
          <cell r="D866" t="str">
            <v>Pacífico: desarrollo socioeconómico con equidad, integración y sostenibilidad ambiental</v>
          </cell>
          <cell r="E866" t="str">
            <v>Agropecuario</v>
          </cell>
          <cell r="F866" t="str">
            <v>MINAGRICULTURA</v>
          </cell>
          <cell r="G866" t="str">
            <v>Región Pacífico - Agricultura</v>
          </cell>
          <cell r="H866">
            <v>5035</v>
          </cell>
          <cell r="I866" t="str">
            <v>Familias formalizadas con los derechos de propiedad de la tierra  para los pequeños  productores de Nariño ( incluye la compra de tierras en Cauca-Nariño)</v>
          </cell>
          <cell r="J866" t="str">
            <v>Producto</v>
          </cell>
          <cell r="K866" t="str">
            <v>Sectorial</v>
          </cell>
          <cell r="L866" t="str">
            <v>SI</v>
          </cell>
          <cell r="M866" t="str">
            <v>SI</v>
          </cell>
          <cell r="N866" t="str">
            <v>NO</v>
          </cell>
          <cell r="O866" t="str">
            <v>SI</v>
          </cell>
          <cell r="P866" t="str">
            <v>Pendiente</v>
          </cell>
          <cell r="Q866" t="str">
            <v>Trimestral</v>
          </cell>
          <cell r="R866" t="str">
            <v>Acumulado</v>
          </cell>
          <cell r="S866">
            <v>0</v>
          </cell>
          <cell r="T866">
            <v>0</v>
          </cell>
          <cell r="U866">
            <v>0</v>
          </cell>
          <cell r="V866">
            <v>0</v>
          </cell>
          <cell r="W866">
            <v>0</v>
          </cell>
          <cell r="X866">
            <v>6543</v>
          </cell>
          <cell r="Y866">
            <v>0</v>
          </cell>
          <cell r="Z866">
            <v>0</v>
          </cell>
          <cell r="AA866">
            <v>0</v>
          </cell>
          <cell r="AB866">
            <v>0</v>
          </cell>
          <cell r="AC866">
            <v>0</v>
          </cell>
          <cell r="AD866">
            <v>0</v>
          </cell>
          <cell r="AE866">
            <v>0</v>
          </cell>
          <cell r="AF866">
            <v>0</v>
          </cell>
          <cell r="AG866">
            <v>0</v>
          </cell>
          <cell r="AH866" t="str">
            <v>Samuel Zambrano Canizales</v>
          </cell>
          <cell r="AI866" t="str">
            <v>samuel.zambrano@minagricultura.gov.co</v>
          </cell>
          <cell r="AJ866">
            <v>0</v>
          </cell>
          <cell r="AK866">
            <v>0</v>
          </cell>
          <cell r="AL866">
            <v>0</v>
          </cell>
        </row>
        <row r="867">
          <cell r="A867">
            <v>5036</v>
          </cell>
          <cell r="B867" t="str">
            <v>Todos por un Nuevo País</v>
          </cell>
          <cell r="C867" t="str">
            <v>Estrategias regionales</v>
          </cell>
          <cell r="D867" t="str">
            <v>Pacífico: desarrollo socioeconómico con equidad, integración y sostenibilidad ambiental</v>
          </cell>
          <cell r="E867" t="str">
            <v>Agropecuario</v>
          </cell>
          <cell r="F867" t="str">
            <v>MINAGRICULTURA</v>
          </cell>
          <cell r="G867" t="str">
            <v>Región Pacífico - Agricultura</v>
          </cell>
          <cell r="H867">
            <v>5036</v>
          </cell>
          <cell r="I867" t="str">
            <v>Predios formalizados o regularizados para el desarrollo rural - Pacífico</v>
          </cell>
          <cell r="J867" t="str">
            <v>Producto</v>
          </cell>
          <cell r="K867" t="str">
            <v>Sectorial</v>
          </cell>
          <cell r="L867" t="str">
            <v>SI</v>
          </cell>
          <cell r="M867" t="str">
            <v>SI</v>
          </cell>
          <cell r="N867" t="str">
            <v>NO</v>
          </cell>
          <cell r="O867" t="str">
            <v>SI</v>
          </cell>
          <cell r="P867" t="str">
            <v>Predios</v>
          </cell>
          <cell r="Q867" t="str">
            <v>Mensual</v>
          </cell>
          <cell r="R867" t="str">
            <v>Acumulado</v>
          </cell>
          <cell r="S867">
            <v>0</v>
          </cell>
          <cell r="T867">
            <v>1400</v>
          </cell>
          <cell r="U867">
            <v>1400</v>
          </cell>
          <cell r="V867">
            <v>1390</v>
          </cell>
          <cell r="W867">
            <v>1390</v>
          </cell>
          <cell r="X867">
            <v>5580</v>
          </cell>
          <cell r="Y867">
            <v>164</v>
          </cell>
          <cell r="Z867">
            <v>11.71</v>
          </cell>
          <cell r="AA867">
            <v>1052</v>
          </cell>
          <cell r="AB867">
            <v>18.850000000000001</v>
          </cell>
          <cell r="AC867">
            <v>42460.208333333299</v>
          </cell>
          <cell r="AD867">
            <v>42496.706329895802</v>
          </cell>
          <cell r="AE867" t="str">
            <v>Los datos corresponden a lo ejecutado por el Programa de Formalizacion del M ministerio, según prorrogas de los Convenios 2015 y 2014, ya que para el 2016 la ANT asumirá estas funciones, al igual que las del INCODER</v>
          </cell>
          <cell r="AF867">
            <v>42460.208333333299</v>
          </cell>
          <cell r="AG867">
            <v>42496.706329745401</v>
          </cell>
          <cell r="AH867" t="str">
            <v>Ana Mónica Vargas Suárez</v>
          </cell>
          <cell r="AI867" t="str">
            <v>ana.vargas@minagricultura.gov.co</v>
          </cell>
          <cell r="AJ867">
            <v>5</v>
          </cell>
          <cell r="AK867">
            <v>42490.208333333299</v>
          </cell>
          <cell r="AL867">
            <v>12</v>
          </cell>
        </row>
        <row r="868">
          <cell r="A868">
            <v>5037</v>
          </cell>
          <cell r="B868" t="str">
            <v>Todos por un Nuevo País</v>
          </cell>
          <cell r="C868" t="str">
            <v>Estrategias regionales</v>
          </cell>
          <cell r="D868" t="str">
            <v>Pacífico: desarrollo socioeconómico con equidad, integración y sostenibilidad ambiental</v>
          </cell>
          <cell r="E868" t="str">
            <v>Agropecuario</v>
          </cell>
          <cell r="F868" t="str">
            <v>MINAGRICULTURA</v>
          </cell>
          <cell r="G868" t="str">
            <v>Región Pacífico - Agricultura</v>
          </cell>
          <cell r="H868">
            <v>5037</v>
          </cell>
          <cell r="I868" t="str">
            <v>Hectáreas de constitución de resguardos indígenas - Pacífico</v>
          </cell>
          <cell r="J868" t="str">
            <v>Producto</v>
          </cell>
          <cell r="K868" t="str">
            <v>Sectorial</v>
          </cell>
          <cell r="L868" t="str">
            <v>SI</v>
          </cell>
          <cell r="M868" t="str">
            <v>NO</v>
          </cell>
          <cell r="N868" t="str">
            <v>NO</v>
          </cell>
          <cell r="O868" t="str">
            <v>SI</v>
          </cell>
          <cell r="P868" t="str">
            <v>Hectáreas</v>
          </cell>
          <cell r="Q868" t="str">
            <v>Mensual</v>
          </cell>
          <cell r="R868" t="str">
            <v>Acumulado</v>
          </cell>
          <cell r="S868">
            <v>0</v>
          </cell>
          <cell r="T868">
            <v>2015</v>
          </cell>
          <cell r="U868">
            <v>1900</v>
          </cell>
          <cell r="V868">
            <v>1550</v>
          </cell>
          <cell r="W868">
            <v>981</v>
          </cell>
          <cell r="X868">
            <v>6446</v>
          </cell>
          <cell r="Y868">
            <v>0</v>
          </cell>
          <cell r="Z868">
            <v>0</v>
          </cell>
          <cell r="AA868">
            <v>0</v>
          </cell>
          <cell r="AB868">
            <v>0</v>
          </cell>
          <cell r="AC868">
            <v>0</v>
          </cell>
          <cell r="AD868">
            <v>0</v>
          </cell>
          <cell r="AE868">
            <v>0</v>
          </cell>
          <cell r="AF868">
            <v>0</v>
          </cell>
          <cell r="AG868">
            <v>0</v>
          </cell>
          <cell r="AH868" t="str">
            <v>Giovanni Alberto Rocha Mahecha</v>
          </cell>
          <cell r="AI868" t="str">
            <v>grocha@incoder.gov.co</v>
          </cell>
          <cell r="AJ868">
            <v>5</v>
          </cell>
          <cell r="AK868">
            <v>0</v>
          </cell>
          <cell r="AL868">
            <v>0</v>
          </cell>
        </row>
        <row r="869">
          <cell r="A869">
            <v>5038</v>
          </cell>
          <cell r="B869" t="str">
            <v>Todos por un Nuevo País</v>
          </cell>
          <cell r="C869" t="str">
            <v>Estrategias regionales</v>
          </cell>
          <cell r="D869" t="str">
            <v>Pacífico: desarrollo socioeconómico con equidad, integración y sostenibilidad ambiental</v>
          </cell>
          <cell r="E869" t="str">
            <v>Agropecuario</v>
          </cell>
          <cell r="F869" t="str">
            <v>MINAGRICULTURA</v>
          </cell>
          <cell r="G869" t="str">
            <v>Región Pacífico - Agricultura</v>
          </cell>
          <cell r="H869">
            <v>5038</v>
          </cell>
          <cell r="I869" t="str">
            <v>Familias beneficiadas con el Plan Específico para el acceso a la tierra para las comunidades indígenas - Pacífico</v>
          </cell>
          <cell r="J869" t="str">
            <v>Producto</v>
          </cell>
          <cell r="K869" t="str">
            <v>Sectorial</v>
          </cell>
          <cell r="L869" t="str">
            <v>SI</v>
          </cell>
          <cell r="M869" t="str">
            <v>SI</v>
          </cell>
          <cell r="N869" t="str">
            <v>NO</v>
          </cell>
          <cell r="O869" t="str">
            <v>SI</v>
          </cell>
          <cell r="P869" t="str">
            <v>Familias</v>
          </cell>
          <cell r="Q869" t="str">
            <v>Trimestral</v>
          </cell>
          <cell r="R869" t="str">
            <v>Acumulado</v>
          </cell>
          <cell r="S869">
            <v>0</v>
          </cell>
          <cell r="T869">
            <v>250</v>
          </cell>
          <cell r="U869">
            <v>320</v>
          </cell>
          <cell r="V869">
            <v>475</v>
          </cell>
          <cell r="W869">
            <v>655</v>
          </cell>
          <cell r="X869">
            <v>1700</v>
          </cell>
          <cell r="Y869">
            <v>0</v>
          </cell>
          <cell r="Z869">
            <v>0</v>
          </cell>
          <cell r="AA869">
            <v>0</v>
          </cell>
          <cell r="AB869">
            <v>0</v>
          </cell>
          <cell r="AC869">
            <v>0</v>
          </cell>
          <cell r="AD869">
            <v>0</v>
          </cell>
          <cell r="AE869">
            <v>0</v>
          </cell>
          <cell r="AF869">
            <v>0</v>
          </cell>
          <cell r="AG869">
            <v>0</v>
          </cell>
          <cell r="AH869" t="str">
            <v>Giovanni Alberto Rocha Mahecha</v>
          </cell>
          <cell r="AI869" t="str">
            <v>grocha@incoder.gov.co</v>
          </cell>
          <cell r="AJ869">
            <v>5</v>
          </cell>
          <cell r="AK869">
            <v>0</v>
          </cell>
          <cell r="AL869">
            <v>0</v>
          </cell>
        </row>
        <row r="870">
          <cell r="A870">
            <v>5045</v>
          </cell>
          <cell r="B870" t="str">
            <v>Todos por un Nuevo País</v>
          </cell>
          <cell r="C870" t="str">
            <v>Estrategias regionales</v>
          </cell>
          <cell r="D870" t="str">
            <v>Pacífico: desarrollo socioeconómico con equidad, integración y sostenibilidad ambiental</v>
          </cell>
          <cell r="E870" t="str">
            <v>Agropecuario</v>
          </cell>
          <cell r="F870" t="str">
            <v>MINAGRICULTURA</v>
          </cell>
          <cell r="G870" t="str">
            <v>Región Pacífico - Agricultura</v>
          </cell>
          <cell r="H870">
            <v>5045</v>
          </cell>
          <cell r="I870" t="str">
            <v>Astillero implementado - Pacífico</v>
          </cell>
          <cell r="J870" t="str">
            <v>Producto</v>
          </cell>
          <cell r="K870" t="str">
            <v>Sectorial</v>
          </cell>
          <cell r="L870" t="str">
            <v>SI</v>
          </cell>
          <cell r="M870" t="str">
            <v>SI</v>
          </cell>
          <cell r="N870" t="str">
            <v>NO</v>
          </cell>
          <cell r="O870" t="str">
            <v>SI</v>
          </cell>
          <cell r="P870" t="str">
            <v>Astilleros</v>
          </cell>
          <cell r="Q870" t="str">
            <v>Anual</v>
          </cell>
          <cell r="R870" t="str">
            <v>Acumulado</v>
          </cell>
          <cell r="S870">
            <v>0</v>
          </cell>
          <cell r="T870">
            <v>0</v>
          </cell>
          <cell r="U870">
            <v>0</v>
          </cell>
          <cell r="V870">
            <v>0</v>
          </cell>
          <cell r="W870">
            <v>1</v>
          </cell>
          <cell r="X870">
            <v>1</v>
          </cell>
          <cell r="Y870">
            <v>0</v>
          </cell>
          <cell r="Z870">
            <v>0</v>
          </cell>
          <cell r="AA870">
            <v>0</v>
          </cell>
          <cell r="AB870">
            <v>0</v>
          </cell>
          <cell r="AC870">
            <v>0</v>
          </cell>
          <cell r="AD870">
            <v>0</v>
          </cell>
          <cell r="AE870">
            <v>0</v>
          </cell>
          <cell r="AF870">
            <v>0</v>
          </cell>
          <cell r="AG870">
            <v>0</v>
          </cell>
          <cell r="AH870" t="str">
            <v>Luis Humberto Guzman Vergara</v>
          </cell>
          <cell r="AI870" t="str">
            <v>luis.guzman@minagricultura.gov.co</v>
          </cell>
          <cell r="AJ870">
            <v>30</v>
          </cell>
          <cell r="AK870">
            <v>0</v>
          </cell>
          <cell r="AL870">
            <v>0</v>
          </cell>
        </row>
        <row r="871">
          <cell r="A871">
            <v>5046</v>
          </cell>
          <cell r="B871" t="str">
            <v>Todos por un Nuevo País</v>
          </cell>
          <cell r="C871" t="str">
            <v>Estrategias regionales</v>
          </cell>
          <cell r="D871" t="str">
            <v>Pacífico: desarrollo socioeconómico con equidad, integración y sostenibilidad ambiental</v>
          </cell>
          <cell r="E871" t="str">
            <v>Agropecuario</v>
          </cell>
          <cell r="F871" t="str">
            <v>MINAGRICULTURA</v>
          </cell>
          <cell r="G871" t="str">
            <v>Región Pacífico - Agricultura</v>
          </cell>
          <cell r="H871">
            <v>5046</v>
          </cell>
          <cell r="I871" t="str">
            <v>Mecanismos de intervención integral en territorios rurales establecidos - Pacífico</v>
          </cell>
          <cell r="J871" t="str">
            <v>Resultado</v>
          </cell>
          <cell r="K871" t="str">
            <v>Sectorial</v>
          </cell>
          <cell r="L871" t="str">
            <v>SI</v>
          </cell>
          <cell r="M871" t="str">
            <v>SI</v>
          </cell>
          <cell r="N871" t="str">
            <v>NO</v>
          </cell>
          <cell r="O871" t="str">
            <v>SI</v>
          </cell>
          <cell r="P871" t="str">
            <v>Pendiente</v>
          </cell>
          <cell r="Q871" t="str">
            <v>Semestral</v>
          </cell>
          <cell r="R871" t="str">
            <v>Acumulado</v>
          </cell>
          <cell r="S871">
            <v>1</v>
          </cell>
          <cell r="T871">
            <v>0</v>
          </cell>
          <cell r="U871">
            <v>0</v>
          </cell>
          <cell r="V871">
            <v>0</v>
          </cell>
          <cell r="W871">
            <v>0</v>
          </cell>
          <cell r="X871">
            <v>2</v>
          </cell>
          <cell r="Y871">
            <v>0</v>
          </cell>
          <cell r="Z871">
            <v>0</v>
          </cell>
          <cell r="AA871">
            <v>0</v>
          </cell>
          <cell r="AB871">
            <v>0</v>
          </cell>
          <cell r="AC871">
            <v>0</v>
          </cell>
          <cell r="AD871">
            <v>0</v>
          </cell>
          <cell r="AE871" t="str">
            <v>Se adelantan acciones para determinar los departamentos de esta región, que se van a intervenir en la presente vigencia.</v>
          </cell>
          <cell r="AF871">
            <v>42400.208333333299</v>
          </cell>
          <cell r="AG871">
            <v>42468.631053044002</v>
          </cell>
          <cell r="AH871" t="str">
            <v>Fernando Puerto Chávez</v>
          </cell>
          <cell r="AI871" t="str">
            <v>fernando.puerto@minagricultura.gov.co</v>
          </cell>
          <cell r="AJ871">
            <v>0</v>
          </cell>
          <cell r="AK871">
            <v>0</v>
          </cell>
          <cell r="AL871">
            <v>0</v>
          </cell>
        </row>
        <row r="872">
          <cell r="A872">
            <v>5047</v>
          </cell>
          <cell r="B872" t="str">
            <v>Todos por un Nuevo País</v>
          </cell>
          <cell r="C872" t="str">
            <v>Estrategias regionales</v>
          </cell>
          <cell r="D872" t="str">
            <v>Pacífico: desarrollo socioeconómico con equidad, integración y sostenibilidad ambiental</v>
          </cell>
          <cell r="E872" t="str">
            <v>Agropecuario</v>
          </cell>
          <cell r="F872" t="str">
            <v>MINAGRICULTURA</v>
          </cell>
          <cell r="G872" t="str">
            <v>Región Pacífico - Agricultura</v>
          </cell>
          <cell r="H872">
            <v>5047</v>
          </cell>
          <cell r="I872" t="str">
            <v>Hogares con planes de negocios - Pacífico</v>
          </cell>
          <cell r="J872" t="str">
            <v>Producto</v>
          </cell>
          <cell r="K872" t="str">
            <v>Sectorial</v>
          </cell>
          <cell r="L872" t="str">
            <v>SI</v>
          </cell>
          <cell r="M872" t="str">
            <v>SI</v>
          </cell>
          <cell r="N872" t="str">
            <v>NO</v>
          </cell>
          <cell r="O872" t="str">
            <v>SI</v>
          </cell>
          <cell r="P872" t="str">
            <v>Hogares</v>
          </cell>
          <cell r="Q872" t="str">
            <v>Mensual</v>
          </cell>
          <cell r="R872" t="str">
            <v>Acumulado</v>
          </cell>
          <cell r="S872">
            <v>0</v>
          </cell>
          <cell r="T872">
            <v>0</v>
          </cell>
          <cell r="U872">
            <v>0</v>
          </cell>
          <cell r="V872">
            <v>0</v>
          </cell>
          <cell r="W872">
            <v>0</v>
          </cell>
          <cell r="X872">
            <v>7700</v>
          </cell>
          <cell r="Y872">
            <v>0</v>
          </cell>
          <cell r="Z872">
            <v>0</v>
          </cell>
          <cell r="AA872">
            <v>0</v>
          </cell>
          <cell r="AB872">
            <v>0</v>
          </cell>
          <cell r="AC872">
            <v>0</v>
          </cell>
          <cell r="AD872">
            <v>0</v>
          </cell>
          <cell r="AE872">
            <v>0</v>
          </cell>
          <cell r="AF872">
            <v>0</v>
          </cell>
          <cell r="AG872">
            <v>0</v>
          </cell>
          <cell r="AH872" t="str">
            <v>Fernando Puerto Chávez</v>
          </cell>
          <cell r="AI872" t="str">
            <v>fernando.puerto@minagricultura.gov.co</v>
          </cell>
          <cell r="AJ872">
            <v>5</v>
          </cell>
          <cell r="AK872">
            <v>0</v>
          </cell>
          <cell r="AL872">
            <v>0</v>
          </cell>
        </row>
        <row r="873">
          <cell r="A873">
            <v>5048</v>
          </cell>
          <cell r="B873" t="str">
            <v>Todos por un Nuevo País</v>
          </cell>
          <cell r="C873" t="str">
            <v>Estrategias regionales</v>
          </cell>
          <cell r="D873" t="str">
            <v>Pacífico: desarrollo socioeconómico con equidad, integración y sostenibilidad ambiental</v>
          </cell>
          <cell r="E873" t="str">
            <v>Agropecuario</v>
          </cell>
          <cell r="F873" t="str">
            <v>MINAGRICULTURA</v>
          </cell>
          <cell r="G873" t="str">
            <v>Región Pacífico - Agricultura</v>
          </cell>
          <cell r="H873">
            <v>5048</v>
          </cell>
          <cell r="I873" t="str">
            <v>Personas vinculadas a programas de asociatividad y desarrollo empresarial rural - Pacífico</v>
          </cell>
          <cell r="J873" t="str">
            <v>Producto</v>
          </cell>
          <cell r="K873" t="str">
            <v>Sectorial</v>
          </cell>
          <cell r="L873" t="str">
            <v>SI</v>
          </cell>
          <cell r="M873" t="str">
            <v>SI</v>
          </cell>
          <cell r="N873" t="str">
            <v>NO</v>
          </cell>
          <cell r="O873" t="str">
            <v>SI</v>
          </cell>
          <cell r="P873" t="str">
            <v>Personas</v>
          </cell>
          <cell r="Q873" t="str">
            <v>Trimestral</v>
          </cell>
          <cell r="R873" t="str">
            <v>Acumulado</v>
          </cell>
          <cell r="S873">
            <v>1775</v>
          </cell>
          <cell r="T873">
            <v>500</v>
          </cell>
          <cell r="U873">
            <v>550</v>
          </cell>
          <cell r="V873">
            <v>550</v>
          </cell>
          <cell r="W873">
            <v>477</v>
          </cell>
          <cell r="X873">
            <v>2077</v>
          </cell>
          <cell r="Y873">
            <v>0</v>
          </cell>
          <cell r="Z873">
            <v>0</v>
          </cell>
          <cell r="AA873">
            <v>6130</v>
          </cell>
          <cell r="AB873">
            <v>100</v>
          </cell>
          <cell r="AC873">
            <v>42460.208333333299</v>
          </cell>
          <cell r="AD873">
            <v>42468.615259259299</v>
          </cell>
          <cell r="AE873" t="str">
            <v>En el mes de Abril, se culminaron los ajustes a los términos de referencia de la nueva convocatoria a abrirse en el mes de Mayo de 2016. Para esta Región se tiene programado intervenir en los departamentos de Cauca, Nariño, Valle del Cauca y Choco.</v>
          </cell>
          <cell r="AF873">
            <v>42490.208333333299</v>
          </cell>
          <cell r="AG873">
            <v>42501.424612499999</v>
          </cell>
          <cell r="AH873" t="str">
            <v>Fernando Puerto Chávez</v>
          </cell>
          <cell r="AI873" t="str">
            <v>fernando.puerto@minagricultura.gov.co</v>
          </cell>
          <cell r="AJ873">
            <v>15</v>
          </cell>
          <cell r="AK873">
            <v>42551.208333333299</v>
          </cell>
          <cell r="AL873">
            <v>-58</v>
          </cell>
        </row>
        <row r="874">
          <cell r="A874">
            <v>5049</v>
          </cell>
          <cell r="B874" t="str">
            <v>Todos por un Nuevo País</v>
          </cell>
          <cell r="C874" t="str">
            <v>Estrategias regionales</v>
          </cell>
          <cell r="D874" t="str">
            <v>Pacífico: desarrollo socioeconómico con equidad, integración y sostenibilidad ambiental</v>
          </cell>
          <cell r="E874" t="str">
            <v>Agropecuario</v>
          </cell>
          <cell r="F874" t="str">
            <v>MINAGRICULTURA</v>
          </cell>
          <cell r="G874" t="str">
            <v>Región Pacífico - Agricultura</v>
          </cell>
          <cell r="H874">
            <v>5049</v>
          </cell>
          <cell r="I874" t="str">
            <v>Productores rurales beneficiados con asistencia técnica integral - Pacífico</v>
          </cell>
          <cell r="J874" t="str">
            <v>Producto</v>
          </cell>
          <cell r="K874" t="str">
            <v>Sectorial</v>
          </cell>
          <cell r="L874" t="str">
            <v>SI</v>
          </cell>
          <cell r="M874" t="str">
            <v>SI</v>
          </cell>
          <cell r="N874" t="str">
            <v>NO</v>
          </cell>
          <cell r="O874" t="str">
            <v>SI</v>
          </cell>
          <cell r="P874" t="str">
            <v>Productores rurales</v>
          </cell>
          <cell r="Q874" t="str">
            <v>Semestral</v>
          </cell>
          <cell r="R874" t="str">
            <v>Acumulado</v>
          </cell>
          <cell r="S874">
            <v>0</v>
          </cell>
          <cell r="T874">
            <v>0</v>
          </cell>
          <cell r="U874">
            <v>0</v>
          </cell>
          <cell r="V874">
            <v>0</v>
          </cell>
          <cell r="W874">
            <v>0</v>
          </cell>
          <cell r="X874">
            <v>68000</v>
          </cell>
          <cell r="Y874">
            <v>0</v>
          </cell>
          <cell r="Z874">
            <v>0</v>
          </cell>
          <cell r="AA874">
            <v>0</v>
          </cell>
          <cell r="AB874">
            <v>0</v>
          </cell>
          <cell r="AC874">
            <v>0</v>
          </cell>
          <cell r="AD874">
            <v>0</v>
          </cell>
          <cell r="AE874" t="str">
            <v>Se reporta el cierre de la convocatoria de Asistencia Técnica Gremial, se recibieron los proyectos y se encuentran en fase de evaluación de acuerdo con los términos de referencia.</v>
          </cell>
          <cell r="AF874">
            <v>42490.208333333299</v>
          </cell>
          <cell r="AG874">
            <v>42495.338516747703</v>
          </cell>
          <cell r="AH874" t="str">
            <v>Claudia Jimena Cuervo Cardona</v>
          </cell>
          <cell r="AI874" t="str">
            <v>claudia.cuervo@minagricultura.gov.co</v>
          </cell>
          <cell r="AJ874">
            <v>15</v>
          </cell>
          <cell r="AK874">
            <v>0</v>
          </cell>
          <cell r="AL874">
            <v>0</v>
          </cell>
        </row>
        <row r="875">
          <cell r="A875">
            <v>5050</v>
          </cell>
          <cell r="B875" t="str">
            <v>Todos por un Nuevo País</v>
          </cell>
          <cell r="C875" t="str">
            <v>Estrategias regionales</v>
          </cell>
          <cell r="D875" t="str">
            <v>Pacífico: desarrollo socioeconómico con equidad, integración y sostenibilidad ambiental</v>
          </cell>
          <cell r="E875" t="str">
            <v>Agropecuario</v>
          </cell>
          <cell r="F875" t="str">
            <v>MINAGRICULTURA</v>
          </cell>
          <cell r="G875" t="str">
            <v>Región Pacífico - Agricultura</v>
          </cell>
          <cell r="H875">
            <v>5050</v>
          </cell>
          <cell r="I875" t="str">
            <v>Modelos productivos definidos por sistema y región - Pacífico</v>
          </cell>
          <cell r="J875" t="str">
            <v>Producto</v>
          </cell>
          <cell r="K875" t="str">
            <v>Sectorial</v>
          </cell>
          <cell r="L875" t="str">
            <v>SI</v>
          </cell>
          <cell r="M875" t="str">
            <v>SI</v>
          </cell>
          <cell r="N875" t="str">
            <v>NO</v>
          </cell>
          <cell r="O875" t="str">
            <v>SI</v>
          </cell>
          <cell r="P875" t="str">
            <v>Modelos productivos</v>
          </cell>
          <cell r="Q875" t="str">
            <v>Anual</v>
          </cell>
          <cell r="R875" t="str">
            <v>Acumulado</v>
          </cell>
          <cell r="S875">
            <v>0</v>
          </cell>
          <cell r="T875">
            <v>0</v>
          </cell>
          <cell r="U875">
            <v>0</v>
          </cell>
          <cell r="V875">
            <v>0</v>
          </cell>
          <cell r="W875">
            <v>1</v>
          </cell>
          <cell r="X875">
            <v>1</v>
          </cell>
          <cell r="Y875">
            <v>0</v>
          </cell>
          <cell r="Z875">
            <v>0</v>
          </cell>
          <cell r="AA875">
            <v>0</v>
          </cell>
          <cell r="AB875">
            <v>0</v>
          </cell>
          <cell r="AC875">
            <v>0</v>
          </cell>
          <cell r="AD875">
            <v>0</v>
          </cell>
          <cell r="AE875" t="str">
            <v>Se reporta el cierre de la convocatoria de Asistencia Técnica Gremial, se recibieron los proyectos y se encuentran en fase de evaluación de acuerdo con los términos de referencia.</v>
          </cell>
          <cell r="AF875">
            <v>42400.208333333299</v>
          </cell>
          <cell r="AG875">
            <v>42468.674217824097</v>
          </cell>
          <cell r="AH875" t="str">
            <v>Claudia Jimena Cuervo Cardona</v>
          </cell>
          <cell r="AI875" t="str">
            <v>claudia.cuervo@minagricultura.gov.co</v>
          </cell>
          <cell r="AJ875">
            <v>15</v>
          </cell>
          <cell r="AK875">
            <v>0</v>
          </cell>
          <cell r="AL875">
            <v>0</v>
          </cell>
        </row>
        <row r="876">
          <cell r="A876">
            <v>5039</v>
          </cell>
          <cell r="B876" t="str">
            <v>Todos por un Nuevo País</v>
          </cell>
          <cell r="C876" t="str">
            <v>Estrategias regionales</v>
          </cell>
          <cell r="D876" t="str">
            <v>Pacífico: desarrollo socioeconómico con equidad, integración y sostenibilidad ambiental</v>
          </cell>
          <cell r="E876" t="str">
            <v>Agropecuario</v>
          </cell>
          <cell r="F876" t="str">
            <v>MINAGRICULTURA</v>
          </cell>
          <cell r="G876" t="str">
            <v>Región Pacífico - Agricultura</v>
          </cell>
          <cell r="H876">
            <v>5039</v>
          </cell>
          <cell r="I876" t="str">
            <v>Hectáreas con titulación colectiva a comunidades negras del Cauca</v>
          </cell>
          <cell r="J876" t="str">
            <v>Producto</v>
          </cell>
          <cell r="K876" t="str">
            <v>Sectorial</v>
          </cell>
          <cell r="L876" t="str">
            <v>SI</v>
          </cell>
          <cell r="M876" t="str">
            <v>SI</v>
          </cell>
          <cell r="N876" t="str">
            <v>NO</v>
          </cell>
          <cell r="O876" t="str">
            <v>SI</v>
          </cell>
          <cell r="P876" t="str">
            <v>Hectáreas</v>
          </cell>
          <cell r="Q876" t="str">
            <v>Mensual</v>
          </cell>
          <cell r="R876" t="str">
            <v>Acumulado</v>
          </cell>
          <cell r="S876">
            <v>38746</v>
          </cell>
          <cell r="T876">
            <v>17500</v>
          </cell>
          <cell r="U876">
            <v>16500</v>
          </cell>
          <cell r="V876">
            <v>13500</v>
          </cell>
          <cell r="W876">
            <v>8500</v>
          </cell>
          <cell r="X876">
            <v>56000</v>
          </cell>
          <cell r="Y876">
            <v>0</v>
          </cell>
          <cell r="Z876">
            <v>0</v>
          </cell>
          <cell r="AA876">
            <v>0</v>
          </cell>
          <cell r="AB876">
            <v>0</v>
          </cell>
          <cell r="AC876">
            <v>0</v>
          </cell>
          <cell r="AD876">
            <v>0</v>
          </cell>
          <cell r="AE876">
            <v>0</v>
          </cell>
          <cell r="AF876">
            <v>0</v>
          </cell>
          <cell r="AG876">
            <v>0</v>
          </cell>
          <cell r="AH876" t="str">
            <v>Giovanni Alberto Rocha Mahecha</v>
          </cell>
          <cell r="AI876" t="str">
            <v>grocha@incoder.gov.co</v>
          </cell>
          <cell r="AJ876">
            <v>5</v>
          </cell>
          <cell r="AK876">
            <v>0</v>
          </cell>
          <cell r="AL876">
            <v>0</v>
          </cell>
        </row>
        <row r="877">
          <cell r="A877">
            <v>5040</v>
          </cell>
          <cell r="B877" t="str">
            <v>Todos por un Nuevo País</v>
          </cell>
          <cell r="C877" t="str">
            <v>Estrategias regionales</v>
          </cell>
          <cell r="D877" t="str">
            <v>Pacífico: desarrollo socioeconómico con equidad, integración y sostenibilidad ambiental</v>
          </cell>
          <cell r="E877" t="str">
            <v>Agropecuario</v>
          </cell>
          <cell r="F877" t="str">
            <v>MINAGRICULTURA</v>
          </cell>
          <cell r="G877" t="str">
            <v>Región Pacífico - Agricultura</v>
          </cell>
          <cell r="H877">
            <v>5040</v>
          </cell>
          <cell r="I877" t="str">
            <v>Hectáreas estratégicas para el desarrollo de sistemas productivos zonificadas a escala 1:25.000 - Pacífico</v>
          </cell>
          <cell r="J877" t="str">
            <v>Producto</v>
          </cell>
          <cell r="K877" t="str">
            <v>Sectorial</v>
          </cell>
          <cell r="L877" t="str">
            <v>SI</v>
          </cell>
          <cell r="M877" t="str">
            <v>SI</v>
          </cell>
          <cell r="N877" t="str">
            <v>NO</v>
          </cell>
          <cell r="O877" t="str">
            <v>SI</v>
          </cell>
          <cell r="P877" t="str">
            <v>Hectáreas</v>
          </cell>
          <cell r="Q877" t="str">
            <v>Anual</v>
          </cell>
          <cell r="R877" t="str">
            <v>Acumulado</v>
          </cell>
          <cell r="S877">
            <v>0</v>
          </cell>
          <cell r="T877">
            <v>0</v>
          </cell>
          <cell r="U877">
            <v>0</v>
          </cell>
          <cell r="V877">
            <v>0</v>
          </cell>
          <cell r="W877">
            <v>174141</v>
          </cell>
          <cell r="X877">
            <v>174141</v>
          </cell>
          <cell r="Y877">
            <v>0</v>
          </cell>
          <cell r="Z877">
            <v>0</v>
          </cell>
          <cell r="AA877">
            <v>0</v>
          </cell>
          <cell r="AB877">
            <v>0</v>
          </cell>
          <cell r="AC877">
            <v>0</v>
          </cell>
          <cell r="AD877">
            <v>0</v>
          </cell>
          <cell r="AE877" t="str">
            <v>Los estudios de evaluación de tierras para obtención del producto "Hectáreas estratégicas para el desarrollo de sistemas productivos zonificadas a escala 1:25.000" en el cuatrenio tienen la siguiente priorización de acuerdo con la disponibilidad de la inf</v>
          </cell>
          <cell r="AF877">
            <v>42490.208333333299</v>
          </cell>
          <cell r="AG877">
            <v>42501.447030752301</v>
          </cell>
          <cell r="AH877" t="str">
            <v>Daniel Aguilar</v>
          </cell>
          <cell r="AI877" t="str">
            <v>emiro.diaz@upra.gov.co</v>
          </cell>
          <cell r="AJ877">
            <v>30</v>
          </cell>
          <cell r="AK877">
            <v>0</v>
          </cell>
          <cell r="AL877">
            <v>0</v>
          </cell>
        </row>
        <row r="878">
          <cell r="A878">
            <v>5041</v>
          </cell>
          <cell r="B878" t="str">
            <v>Todos por un Nuevo País</v>
          </cell>
          <cell r="C878" t="str">
            <v>Estrategias regionales</v>
          </cell>
          <cell r="D878" t="str">
            <v>Pacífico: desarrollo socioeconómico con equidad, integración y sostenibilidad ambiental</v>
          </cell>
          <cell r="E878" t="str">
            <v>Agropecuario</v>
          </cell>
          <cell r="F878" t="str">
            <v>MINAGRICULTURA</v>
          </cell>
          <cell r="G878" t="str">
            <v>Región Pacífico - Agricultura</v>
          </cell>
          <cell r="H878">
            <v>5041</v>
          </cell>
          <cell r="I878" t="str">
            <v>Hectáreas con distritos de riego adecuacion de tierras - Pacífico</v>
          </cell>
          <cell r="J878" t="str">
            <v>Gestión</v>
          </cell>
          <cell r="K878" t="str">
            <v>Sectorial</v>
          </cell>
          <cell r="L878" t="str">
            <v>SI</v>
          </cell>
          <cell r="M878" t="str">
            <v>SI</v>
          </cell>
          <cell r="N878" t="str">
            <v>NO</v>
          </cell>
          <cell r="O878" t="str">
            <v>SI</v>
          </cell>
          <cell r="P878" t="str">
            <v>Hectáreas</v>
          </cell>
          <cell r="Q878" t="str">
            <v>Semestral</v>
          </cell>
          <cell r="R878" t="str">
            <v>Acumulado</v>
          </cell>
          <cell r="S878">
            <v>6895</v>
          </cell>
          <cell r="T878">
            <v>3093.75</v>
          </cell>
          <cell r="U878">
            <v>6188</v>
          </cell>
          <cell r="V878">
            <v>14438</v>
          </cell>
          <cell r="W878">
            <v>20625</v>
          </cell>
          <cell r="X878">
            <v>20625</v>
          </cell>
          <cell r="Y878">
            <v>0</v>
          </cell>
          <cell r="Z878">
            <v>0</v>
          </cell>
          <cell r="AA878">
            <v>0</v>
          </cell>
          <cell r="AB878">
            <v>0</v>
          </cell>
          <cell r="AC878">
            <v>0</v>
          </cell>
          <cell r="AD878">
            <v>0</v>
          </cell>
          <cell r="AE878">
            <v>0</v>
          </cell>
          <cell r="AF878">
            <v>0</v>
          </cell>
          <cell r="AG878">
            <v>0</v>
          </cell>
          <cell r="AH878" t="str">
            <v>Giovanni Alberto Rocha Mahecha</v>
          </cell>
          <cell r="AI878" t="str">
            <v>grocha@incoder.gov.co</v>
          </cell>
          <cell r="AJ878">
            <v>5</v>
          </cell>
          <cell r="AK878">
            <v>0</v>
          </cell>
          <cell r="AL878">
            <v>0</v>
          </cell>
        </row>
        <row r="879">
          <cell r="A879">
            <v>5042</v>
          </cell>
          <cell r="B879" t="str">
            <v>Todos por un Nuevo País</v>
          </cell>
          <cell r="C879" t="str">
            <v>Estrategias regionales</v>
          </cell>
          <cell r="D879" t="str">
            <v>Pacífico: desarrollo socioeconómico con equidad, integración y sostenibilidad ambiental</v>
          </cell>
          <cell r="E879" t="str">
            <v>Agropecuario</v>
          </cell>
          <cell r="F879" t="str">
            <v>MINAGRICULTURA</v>
          </cell>
          <cell r="G879" t="str">
            <v>Región Pacífico - Agricultura</v>
          </cell>
          <cell r="H879">
            <v>5042</v>
          </cell>
          <cell r="I879" t="str">
            <v>Centros logísticos entregados en la región del Pacífico</v>
          </cell>
          <cell r="J879" t="str">
            <v>Resultado</v>
          </cell>
          <cell r="K879" t="str">
            <v>Sectorial</v>
          </cell>
          <cell r="L879" t="str">
            <v>SI</v>
          </cell>
          <cell r="M879" t="str">
            <v>SI</v>
          </cell>
          <cell r="N879" t="str">
            <v>NO</v>
          </cell>
          <cell r="O879" t="str">
            <v>SI</v>
          </cell>
          <cell r="P879" t="str">
            <v>Pendiente</v>
          </cell>
          <cell r="Q879" t="str">
            <v>Trimestral</v>
          </cell>
          <cell r="R879" t="str">
            <v>Acumulado</v>
          </cell>
          <cell r="S879">
            <v>0</v>
          </cell>
          <cell r="T879">
            <v>0</v>
          </cell>
          <cell r="U879">
            <v>0</v>
          </cell>
          <cell r="V879">
            <v>0</v>
          </cell>
          <cell r="W879">
            <v>0</v>
          </cell>
          <cell r="X879">
            <v>2</v>
          </cell>
          <cell r="Y879">
            <v>0</v>
          </cell>
          <cell r="Z879">
            <v>0</v>
          </cell>
          <cell r="AA879">
            <v>0</v>
          </cell>
          <cell r="AB879">
            <v>0</v>
          </cell>
          <cell r="AC879">
            <v>0</v>
          </cell>
          <cell r="AD879">
            <v>0</v>
          </cell>
          <cell r="AE879">
            <v>0</v>
          </cell>
          <cell r="AF879">
            <v>0</v>
          </cell>
          <cell r="AG879">
            <v>0</v>
          </cell>
          <cell r="AH879" t="str">
            <v>Samuel Zambrano Canizales</v>
          </cell>
          <cell r="AI879" t="str">
            <v>samuel.zambrano@minagricultura.gov.co</v>
          </cell>
          <cell r="AJ879">
            <v>0</v>
          </cell>
          <cell r="AK879">
            <v>0</v>
          </cell>
          <cell r="AL879">
            <v>0</v>
          </cell>
        </row>
        <row r="880">
          <cell r="A880">
            <v>5043</v>
          </cell>
          <cell r="B880" t="str">
            <v>Todos por un Nuevo País</v>
          </cell>
          <cell r="C880" t="str">
            <v>Estrategias regionales</v>
          </cell>
          <cell r="D880" t="str">
            <v>Pacífico: desarrollo socioeconómico con equidad, integración y sostenibilidad ambiental</v>
          </cell>
          <cell r="E880" t="str">
            <v>Agropecuario</v>
          </cell>
          <cell r="F880" t="str">
            <v>MINAGRICULTURA</v>
          </cell>
          <cell r="G880" t="str">
            <v>Región Pacífico - Agricultura</v>
          </cell>
          <cell r="H880">
            <v>5043</v>
          </cell>
          <cell r="I880" t="str">
            <v>Pescadores formados en marinería, artes de pesca y mecánica y mantenimiento de embarcaciones - Pacífico</v>
          </cell>
          <cell r="J880" t="str">
            <v>Producto</v>
          </cell>
          <cell r="K880" t="str">
            <v>Sectorial</v>
          </cell>
          <cell r="L880" t="str">
            <v>SI</v>
          </cell>
          <cell r="M880" t="str">
            <v>SI</v>
          </cell>
          <cell r="N880" t="str">
            <v>NO</v>
          </cell>
          <cell r="O880" t="str">
            <v>SI</v>
          </cell>
          <cell r="P880" t="str">
            <v>Pescadores</v>
          </cell>
          <cell r="Q880" t="str">
            <v>Semestral</v>
          </cell>
          <cell r="R880" t="str">
            <v>Capacidad</v>
          </cell>
          <cell r="S880">
            <v>14000</v>
          </cell>
          <cell r="T880">
            <v>14600</v>
          </cell>
          <cell r="U880">
            <v>15600</v>
          </cell>
          <cell r="V880">
            <v>16600</v>
          </cell>
          <cell r="W880">
            <v>17600</v>
          </cell>
          <cell r="X880">
            <v>17600</v>
          </cell>
          <cell r="Y880">
            <v>0</v>
          </cell>
          <cell r="Z880">
            <v>0</v>
          </cell>
          <cell r="AA880">
            <v>0</v>
          </cell>
          <cell r="AB880">
            <v>0</v>
          </cell>
          <cell r="AC880">
            <v>0</v>
          </cell>
          <cell r="AD880">
            <v>0</v>
          </cell>
          <cell r="AE880">
            <v>0</v>
          </cell>
          <cell r="AF880">
            <v>0</v>
          </cell>
          <cell r="AG880">
            <v>0</v>
          </cell>
          <cell r="AH880" t="str">
            <v>Luis Humberto Guzman Vergara</v>
          </cell>
          <cell r="AI880" t="str">
            <v>luis.guzman@minagricultura.gov.co</v>
          </cell>
          <cell r="AJ880">
            <v>30</v>
          </cell>
          <cell r="AK880">
            <v>0</v>
          </cell>
          <cell r="AL880">
            <v>0</v>
          </cell>
        </row>
        <row r="881">
          <cell r="A881">
            <v>5044</v>
          </cell>
          <cell r="B881" t="str">
            <v>Todos por un Nuevo País</v>
          </cell>
          <cell r="C881" t="str">
            <v>Estrategias regionales</v>
          </cell>
          <cell r="D881" t="str">
            <v>Pacífico: desarrollo socioeconómico con equidad, integración y sostenibilidad ambiental</v>
          </cell>
          <cell r="E881" t="str">
            <v>Agropecuario</v>
          </cell>
          <cell r="F881" t="str">
            <v>MINAGRICULTURA</v>
          </cell>
          <cell r="G881" t="str">
            <v>Región Pacífico - Agricultura</v>
          </cell>
          <cell r="H881">
            <v>5044</v>
          </cell>
          <cell r="I881" t="str">
            <v>Centros de acopio acondicionados de pesca en los municipios de la costa Pacífica</v>
          </cell>
          <cell r="J881" t="str">
            <v>Producto</v>
          </cell>
          <cell r="K881" t="str">
            <v>Sectorial</v>
          </cell>
          <cell r="L881" t="str">
            <v>SI</v>
          </cell>
          <cell r="M881" t="str">
            <v>SI</v>
          </cell>
          <cell r="N881" t="str">
            <v>NO</v>
          </cell>
          <cell r="O881" t="str">
            <v>SI</v>
          </cell>
          <cell r="P881" t="str">
            <v>Centros de acopio</v>
          </cell>
          <cell r="Q881" t="str">
            <v>Anual</v>
          </cell>
          <cell r="R881" t="str">
            <v>Acumulado</v>
          </cell>
          <cell r="S881">
            <v>2</v>
          </cell>
          <cell r="T881">
            <v>2</v>
          </cell>
          <cell r="U881">
            <v>2</v>
          </cell>
          <cell r="V881">
            <v>3</v>
          </cell>
          <cell r="W881">
            <v>3</v>
          </cell>
          <cell r="X881">
            <v>10</v>
          </cell>
          <cell r="Y881">
            <v>0</v>
          </cell>
          <cell r="Z881">
            <v>0</v>
          </cell>
          <cell r="AA881">
            <v>0</v>
          </cell>
          <cell r="AB881">
            <v>0</v>
          </cell>
          <cell r="AC881">
            <v>0</v>
          </cell>
          <cell r="AD881">
            <v>0</v>
          </cell>
          <cell r="AE881">
            <v>0</v>
          </cell>
          <cell r="AF881">
            <v>0</v>
          </cell>
          <cell r="AG881">
            <v>0</v>
          </cell>
          <cell r="AH881" t="str">
            <v>Erick Sergie Firtion Esquiaqui</v>
          </cell>
          <cell r="AI881" t="str">
            <v>erick.firtion@aunap.gov.co</v>
          </cell>
          <cell r="AJ881">
            <v>30</v>
          </cell>
          <cell r="AK881">
            <v>0</v>
          </cell>
          <cell r="AL881">
            <v>0</v>
          </cell>
        </row>
        <row r="882">
          <cell r="A882">
            <v>5085</v>
          </cell>
          <cell r="B882" t="str">
            <v>Todos por un Nuevo País</v>
          </cell>
          <cell r="C882" t="str">
            <v>Estrategias regionales</v>
          </cell>
          <cell r="D882" t="str">
            <v>Pacífico: desarrollo socioeconómico con equidad, integración y sostenibilidad ambiental</v>
          </cell>
          <cell r="E882" t="str">
            <v>Ambiente</v>
          </cell>
          <cell r="F882" t="str">
            <v>MinAmbiente</v>
          </cell>
          <cell r="G882" t="str">
            <v>Región Pacífico - Ambiente</v>
          </cell>
          <cell r="H882">
            <v>5085</v>
          </cell>
          <cell r="I882" t="str">
            <v>Planes de Ordenación y Manejo Integrado de las Unidades Ambientales Costeras POMIUAC, formulados</v>
          </cell>
          <cell r="J882" t="str">
            <v>Producto</v>
          </cell>
          <cell r="K882" t="str">
            <v>Sectorial</v>
          </cell>
          <cell r="L882" t="str">
            <v>SI</v>
          </cell>
          <cell r="M882" t="str">
            <v>SI</v>
          </cell>
          <cell r="N882" t="str">
            <v>NO</v>
          </cell>
          <cell r="O882" t="str">
            <v>SI</v>
          </cell>
          <cell r="P882" t="str">
            <v>planes</v>
          </cell>
          <cell r="Q882" t="str">
            <v>Semestral</v>
          </cell>
          <cell r="R882" t="str">
            <v>Acumulado</v>
          </cell>
          <cell r="S882">
            <v>0</v>
          </cell>
          <cell r="T882">
            <v>0</v>
          </cell>
          <cell r="U882">
            <v>0</v>
          </cell>
          <cell r="V882">
            <v>0</v>
          </cell>
          <cell r="W882">
            <v>4</v>
          </cell>
          <cell r="X882">
            <v>4</v>
          </cell>
          <cell r="Y882">
            <v>0</v>
          </cell>
          <cell r="Z882">
            <v>0</v>
          </cell>
          <cell r="AA882">
            <v>0</v>
          </cell>
          <cell r="AB882">
            <v>0</v>
          </cell>
          <cell r="AC882">
            <v>0</v>
          </cell>
          <cell r="AD882">
            <v>0</v>
          </cell>
          <cell r="AE882" t="str">
            <v>En el marco de la transferencia a INVEMAR a través de la resolución 478 de 2016, se realizaron reuniones para socializar y presentar Plan de Trabajo UAC LLanura Aluvial del Sur - LLAS, se recibe plan de acción por parte del INVEMAR el dia 29 de abril para</v>
          </cell>
          <cell r="AF882">
            <v>42490.208333333299</v>
          </cell>
          <cell r="AG882">
            <v>42496.786657094897</v>
          </cell>
          <cell r="AH882" t="str">
            <v>Andrea  Ramírez</v>
          </cell>
          <cell r="AI882" t="str">
            <v>ARamirez@minambiente.gov.co</v>
          </cell>
          <cell r="AJ882">
            <v>30</v>
          </cell>
          <cell r="AK882">
            <v>0</v>
          </cell>
          <cell r="AL882">
            <v>0</v>
          </cell>
        </row>
        <row r="883">
          <cell r="A883">
            <v>5086</v>
          </cell>
          <cell r="B883" t="str">
            <v>Todos por un Nuevo País</v>
          </cell>
          <cell r="C883" t="str">
            <v>Estrategias regionales</v>
          </cell>
          <cell r="D883" t="str">
            <v>Pacífico: desarrollo socioeconómico con equidad, integración y sostenibilidad ambiental</v>
          </cell>
          <cell r="E883" t="str">
            <v>Ambiente</v>
          </cell>
          <cell r="F883" t="str">
            <v>MinAmbiente</v>
          </cell>
          <cell r="G883" t="str">
            <v>Región Pacífico - Ambiente</v>
          </cell>
          <cell r="H883">
            <v>5086</v>
          </cell>
          <cell r="I883" t="str">
            <v>Fases del programa de eficiencia en el uso de los recursos naturales para sectores competitivos de la región implementados</v>
          </cell>
          <cell r="J883" t="str">
            <v>Gestión</v>
          </cell>
          <cell r="K883" t="str">
            <v>Sectorial</v>
          </cell>
          <cell r="L883" t="str">
            <v>SI</v>
          </cell>
          <cell r="M883" t="str">
            <v>SI</v>
          </cell>
          <cell r="N883" t="str">
            <v>NO</v>
          </cell>
          <cell r="O883" t="str">
            <v>SI</v>
          </cell>
          <cell r="P883" t="str">
            <v>Fases</v>
          </cell>
          <cell r="Q883" t="str">
            <v>Trimestral</v>
          </cell>
          <cell r="R883" t="str">
            <v>Stock</v>
          </cell>
          <cell r="S883">
            <v>0</v>
          </cell>
          <cell r="T883">
            <v>0</v>
          </cell>
          <cell r="U883">
            <v>1</v>
          </cell>
          <cell r="V883">
            <v>2</v>
          </cell>
          <cell r="W883">
            <v>3</v>
          </cell>
          <cell r="X883">
            <v>3</v>
          </cell>
          <cell r="Y883">
            <v>0</v>
          </cell>
          <cell r="Z883">
            <v>0</v>
          </cell>
          <cell r="AA883">
            <v>0</v>
          </cell>
          <cell r="AB883">
            <v>0</v>
          </cell>
          <cell r="AC883">
            <v>0</v>
          </cell>
          <cell r="AD883">
            <v>0</v>
          </cell>
          <cell r="AE883">
            <v>0</v>
          </cell>
          <cell r="AF883">
            <v>0</v>
          </cell>
          <cell r="AG883">
            <v>0</v>
          </cell>
          <cell r="AH883" t="str">
            <v>Francisco José Gómez Montes</v>
          </cell>
          <cell r="AI883" t="str">
            <v>fjgomez@minambiente.gov.co</v>
          </cell>
          <cell r="AJ883">
            <v>30</v>
          </cell>
          <cell r="AK883">
            <v>0</v>
          </cell>
          <cell r="AL883">
            <v>0</v>
          </cell>
        </row>
        <row r="884">
          <cell r="A884">
            <v>5087</v>
          </cell>
          <cell r="B884" t="str">
            <v>Todos por un Nuevo País</v>
          </cell>
          <cell r="C884" t="str">
            <v>Estrategias regionales</v>
          </cell>
          <cell r="D884" t="str">
            <v>Pacífico: desarrollo socioeconómico con equidad, integración y sostenibilidad ambiental</v>
          </cell>
          <cell r="E884" t="str">
            <v>Ambiente</v>
          </cell>
          <cell r="F884" t="str">
            <v>MinAmbiente</v>
          </cell>
          <cell r="G884" t="str">
            <v>Región Pacífico - Ambiente</v>
          </cell>
          <cell r="H884">
            <v>5087</v>
          </cell>
          <cell r="I884" t="str">
            <v>Hectáreas con restauración ecológica en áreas afectadas por actividades de productivas de alto impacto.</v>
          </cell>
          <cell r="J884" t="str">
            <v>Producto</v>
          </cell>
          <cell r="K884" t="str">
            <v>Sectorial</v>
          </cell>
          <cell r="L884" t="str">
            <v>SI</v>
          </cell>
          <cell r="M884" t="str">
            <v>SI</v>
          </cell>
          <cell r="N884" t="str">
            <v>NO</v>
          </cell>
          <cell r="O884" t="str">
            <v>SI</v>
          </cell>
          <cell r="P884" t="str">
            <v>Hectáreas</v>
          </cell>
          <cell r="Q884" t="str">
            <v>Semestral</v>
          </cell>
          <cell r="R884" t="str">
            <v>Capacidad</v>
          </cell>
          <cell r="S884">
            <v>0</v>
          </cell>
          <cell r="T884">
            <v>0</v>
          </cell>
          <cell r="U884">
            <v>500</v>
          </cell>
          <cell r="V884">
            <v>1000</v>
          </cell>
          <cell r="W884">
            <v>1500</v>
          </cell>
          <cell r="X884">
            <v>1500</v>
          </cell>
          <cell r="Y884">
            <v>0</v>
          </cell>
          <cell r="Z884">
            <v>0</v>
          </cell>
          <cell r="AA884">
            <v>0</v>
          </cell>
          <cell r="AB884">
            <v>0</v>
          </cell>
          <cell r="AC884">
            <v>0</v>
          </cell>
          <cell r="AD884">
            <v>0</v>
          </cell>
          <cell r="AE884" t="str">
            <v>A la fecha no se cuenta con reporte de las Autoridades Ambientales que den cuenta del avance de hectáreas en proceso de restauración.</v>
          </cell>
          <cell r="AF884">
            <v>42490.208333333299</v>
          </cell>
          <cell r="AG884">
            <v>42496.771284027804</v>
          </cell>
          <cell r="AH884" t="str">
            <v>María Claudia García Dávila</v>
          </cell>
          <cell r="AI884" t="str">
            <v>Mcgarcia@minambiente.gov.co</v>
          </cell>
          <cell r="AJ884">
            <v>30</v>
          </cell>
          <cell r="AK884">
            <v>0</v>
          </cell>
          <cell r="AL884">
            <v>0</v>
          </cell>
        </row>
        <row r="885">
          <cell r="A885">
            <v>5097</v>
          </cell>
          <cell r="B885" t="str">
            <v>Todos por un Nuevo País</v>
          </cell>
          <cell r="C885" t="str">
            <v>Estrategias regionales</v>
          </cell>
          <cell r="D885" t="str">
            <v>Pacífico: desarrollo socioeconómico con equidad, integración y sostenibilidad ambiental</v>
          </cell>
          <cell r="E885" t="str">
            <v>Ambiente</v>
          </cell>
          <cell r="F885" t="str">
            <v>MinAmbiente</v>
          </cell>
          <cell r="G885" t="str">
            <v>Región Pacífico - Ambiente</v>
          </cell>
          <cell r="H885">
            <v>5097</v>
          </cell>
          <cell r="I885" t="str">
            <v>Hectáreas que cuentan con planes de ordenación y manejo de cuenca elaborados y/o ajustados. (Pacífico)</v>
          </cell>
          <cell r="J885" t="str">
            <v>Gestión</v>
          </cell>
          <cell r="K885" t="str">
            <v>Sectorial</v>
          </cell>
          <cell r="L885" t="str">
            <v>SI</v>
          </cell>
          <cell r="M885" t="str">
            <v>SI</v>
          </cell>
          <cell r="N885" t="str">
            <v>NO</v>
          </cell>
          <cell r="O885" t="str">
            <v>SI</v>
          </cell>
          <cell r="P885" t="str">
            <v>Hectáreas</v>
          </cell>
          <cell r="Q885" t="str">
            <v>Semestral</v>
          </cell>
          <cell r="R885" t="str">
            <v>Capacidad</v>
          </cell>
          <cell r="S885">
            <v>0</v>
          </cell>
          <cell r="T885">
            <v>0</v>
          </cell>
          <cell r="U885">
            <v>40535</v>
          </cell>
          <cell r="V885">
            <v>40535</v>
          </cell>
          <cell r="W885">
            <v>40535</v>
          </cell>
          <cell r="X885">
            <v>40535</v>
          </cell>
          <cell r="Y885">
            <v>0</v>
          </cell>
          <cell r="Z885">
            <v>0</v>
          </cell>
          <cell r="AA885">
            <v>0</v>
          </cell>
          <cell r="AB885">
            <v>0</v>
          </cell>
          <cell r="AC885">
            <v>0</v>
          </cell>
          <cell r="AD885">
            <v>0</v>
          </cell>
          <cell r="AE885" t="str">
            <v>• Se han declarado en ordenación las 2 cuencas objeto de elaboración y/o ajuste de POMCAS de 2 programadas en la región. • Se han contratado las 2 Consultorías para abordar los Procesos de elaboración y/o ajuste de POMCAS • Las dos consultorías terminaron</v>
          </cell>
          <cell r="AF885">
            <v>42429.208333333299</v>
          </cell>
          <cell r="AG885">
            <v>42506.798782719903</v>
          </cell>
          <cell r="AH885" t="str">
            <v>Ricardo Arnold Baduin Ricardo</v>
          </cell>
          <cell r="AI885" t="str">
            <v>RBaduin@minambiente.gov.co</v>
          </cell>
          <cell r="AJ885">
            <v>30</v>
          </cell>
          <cell r="AK885">
            <v>0</v>
          </cell>
          <cell r="AL885">
            <v>0</v>
          </cell>
        </row>
        <row r="886">
          <cell r="A886">
            <v>5083</v>
          </cell>
          <cell r="B886" t="str">
            <v>Todos por un Nuevo País</v>
          </cell>
          <cell r="C886" t="str">
            <v>Estrategias regionales</v>
          </cell>
          <cell r="D886" t="str">
            <v>Pacífico: desarrollo socioeconómico con equidad, integración y sostenibilidad ambiental</v>
          </cell>
          <cell r="E886" t="str">
            <v>Ambiente</v>
          </cell>
          <cell r="F886" t="str">
            <v>Parques Nacionales</v>
          </cell>
          <cell r="G886" t="str">
            <v>Región Pacífico - Ambiente</v>
          </cell>
          <cell r="H886">
            <v>5083</v>
          </cell>
          <cell r="I886" t="str">
            <v>Hectáreas de áreas protegidas  de la Región Pacífico  incorporadas en el SINAP</v>
          </cell>
          <cell r="J886" t="str">
            <v>Gestión</v>
          </cell>
          <cell r="K886" t="str">
            <v>Sectorial</v>
          </cell>
          <cell r="L886" t="str">
            <v>SI</v>
          </cell>
          <cell r="M886" t="str">
            <v>SI</v>
          </cell>
          <cell r="N886" t="str">
            <v>NO</v>
          </cell>
          <cell r="O886" t="str">
            <v>SI</v>
          </cell>
          <cell r="P886" t="str">
            <v>Hectáreas</v>
          </cell>
          <cell r="Q886" t="str">
            <v>Trimestral</v>
          </cell>
          <cell r="R886" t="str">
            <v>Capacidad</v>
          </cell>
          <cell r="S886">
            <v>114890</v>
          </cell>
          <cell r="T886">
            <v>114890.549</v>
          </cell>
          <cell r="U886">
            <v>120773.329</v>
          </cell>
          <cell r="V886">
            <v>153521.99400000001</v>
          </cell>
          <cell r="W886">
            <v>259004.033</v>
          </cell>
          <cell r="X886">
            <v>259004</v>
          </cell>
          <cell r="Y886">
            <v>132546.95000000001</v>
          </cell>
          <cell r="Z886">
            <v>100</v>
          </cell>
          <cell r="AA886">
            <v>132546.95000000001</v>
          </cell>
          <cell r="AB886">
            <v>12.25</v>
          </cell>
          <cell r="AC886">
            <v>42460.208333333299</v>
          </cell>
          <cell r="AD886">
            <v>42468.733354432901</v>
          </cell>
          <cell r="AE886" t="str">
            <v>Cortolima para Predios Meridiano Cuenta con Concepto técnico de soporte, concepto favorable del IAvH, todas las certificaciones de las diferentes entidades y acto administrativo para ser aprobado por el consejo directivo. La corporación CVC en cuanto a la</v>
          </cell>
          <cell r="AF886">
            <v>42490.208333333299</v>
          </cell>
          <cell r="AG886">
            <v>42496.772045451398</v>
          </cell>
          <cell r="AH886" t="str">
            <v>Julia Miranda Londoño</v>
          </cell>
          <cell r="AI886" t="str">
            <v>julia.miranda@parquesnacionales.gov.co</v>
          </cell>
          <cell r="AJ886">
            <v>30</v>
          </cell>
          <cell r="AK886">
            <v>42551.208333333299</v>
          </cell>
          <cell r="AL886">
            <v>-73</v>
          </cell>
        </row>
        <row r="887">
          <cell r="A887">
            <v>5106</v>
          </cell>
          <cell r="B887" t="str">
            <v>Todos por un Nuevo País</v>
          </cell>
          <cell r="C887" t="str">
            <v>Estrategias regionales</v>
          </cell>
          <cell r="D887" t="str">
            <v>Pacífico: desarrollo socioeconómico con equidad, integración y sostenibilidad ambiental</v>
          </cell>
          <cell r="E887" t="str">
            <v>Comercio</v>
          </cell>
          <cell r="F887" t="str">
            <v>MINCOMERCIO</v>
          </cell>
          <cell r="G887" t="str">
            <v>Región Pacífico - Comercio</v>
          </cell>
          <cell r="H887">
            <v>5106</v>
          </cell>
          <cell r="I887" t="str">
            <v>Procesos de innovación implementados en los sectores priorizados con Rutas Competitivas - Región Pacífico</v>
          </cell>
          <cell r="J887" t="str">
            <v>Producto</v>
          </cell>
          <cell r="K887" t="str">
            <v>Sectorial</v>
          </cell>
          <cell r="L887" t="str">
            <v>SI</v>
          </cell>
          <cell r="M887" t="str">
            <v>NO</v>
          </cell>
          <cell r="N887" t="str">
            <v>NO</v>
          </cell>
          <cell r="O887" t="str">
            <v>SI</v>
          </cell>
          <cell r="P887" t="str">
            <v>Procesos</v>
          </cell>
          <cell r="Q887" t="str">
            <v>Trimestral</v>
          </cell>
          <cell r="R887" t="str">
            <v>Acumulado</v>
          </cell>
          <cell r="S887">
            <v>0</v>
          </cell>
          <cell r="T887">
            <v>1</v>
          </cell>
          <cell r="U887">
            <v>1</v>
          </cell>
          <cell r="V887">
            <v>1</v>
          </cell>
          <cell r="W887">
            <v>1</v>
          </cell>
          <cell r="X887">
            <v>4</v>
          </cell>
          <cell r="Y887">
            <v>2</v>
          </cell>
          <cell r="Z887">
            <v>100</v>
          </cell>
          <cell r="AA887">
            <v>4</v>
          </cell>
          <cell r="AB887">
            <v>100</v>
          </cell>
          <cell r="AC887">
            <v>42460.208333333299</v>
          </cell>
          <cell r="AD887">
            <v>42468.433722569403</v>
          </cell>
          <cell r="AE887" t="str">
            <v>Logro: Los proyectos aprobados en la convocatoria reto clúster relacionados con "Impulso a la competitividad del Clúster de Excelencia Clínica a través de la gestión del conocimiento y la innovación" y "Plataforma de desarrollo de producto y acceso a nuev</v>
          </cell>
          <cell r="AF887">
            <v>42490.208333333299</v>
          </cell>
          <cell r="AG887">
            <v>42496.765581365697</v>
          </cell>
          <cell r="AH887" t="str">
            <v>Daniel Arango</v>
          </cell>
          <cell r="AI887" t="str">
            <v>darango@mincit.gov.co</v>
          </cell>
          <cell r="AJ887">
            <v>90</v>
          </cell>
          <cell r="AK887">
            <v>42551.208333333299</v>
          </cell>
          <cell r="AL887">
            <v>-133</v>
          </cell>
        </row>
        <row r="888">
          <cell r="A888">
            <v>5107</v>
          </cell>
          <cell r="B888" t="str">
            <v>Todos por un Nuevo País</v>
          </cell>
          <cell r="C888" t="str">
            <v>Estrategias regionales</v>
          </cell>
          <cell r="D888" t="str">
            <v>Pacífico: desarrollo socioeconómico con equidad, integración y sostenibilidad ambiental</v>
          </cell>
          <cell r="E888" t="str">
            <v>Comercio</v>
          </cell>
          <cell r="F888" t="str">
            <v>MINCOMERCIO</v>
          </cell>
          <cell r="G888" t="str">
            <v>Región Pacífico - Comercio</v>
          </cell>
          <cell r="H888">
            <v>5107</v>
          </cell>
          <cell r="I888" t="str">
            <v>Rutas competitivas acompañadas en su implementación - Región Pacífico</v>
          </cell>
          <cell r="J888" t="str">
            <v>Producto</v>
          </cell>
          <cell r="K888" t="str">
            <v>Sectorial</v>
          </cell>
          <cell r="L888" t="str">
            <v>SI</v>
          </cell>
          <cell r="M888" t="str">
            <v>NO</v>
          </cell>
          <cell r="N888" t="str">
            <v>NO</v>
          </cell>
          <cell r="O888" t="str">
            <v>SI</v>
          </cell>
          <cell r="P888" t="str">
            <v>Rutas</v>
          </cell>
          <cell r="Q888" t="str">
            <v>Trimestral</v>
          </cell>
          <cell r="R888" t="str">
            <v>Acumulado</v>
          </cell>
          <cell r="S888">
            <v>2</v>
          </cell>
          <cell r="T888">
            <v>1</v>
          </cell>
          <cell r="U888">
            <v>1</v>
          </cell>
          <cell r="V888">
            <v>2</v>
          </cell>
          <cell r="W888">
            <v>2</v>
          </cell>
          <cell r="X888">
            <v>6</v>
          </cell>
          <cell r="Y888">
            <v>0</v>
          </cell>
          <cell r="Z888">
            <v>0</v>
          </cell>
          <cell r="AA888">
            <v>0</v>
          </cell>
          <cell r="AB888">
            <v>0</v>
          </cell>
          <cell r="AC888">
            <v>0</v>
          </cell>
          <cell r="AD888">
            <v>0</v>
          </cell>
          <cell r="AE888" t="str">
            <v>Logro: Se seleccionó y contrató a la consultoría a través de la red clúster Colombia, para liderar la elaboración y puesta en marcha del sistema de seguimiento, medición y evaluación de iniciativas clúster en el país. Actividades próximas a desarrollar: s</v>
          </cell>
          <cell r="AF888">
            <v>42490.208333333299</v>
          </cell>
          <cell r="AG888">
            <v>42496.701422418999</v>
          </cell>
          <cell r="AH888" t="str">
            <v>Daniel Arango</v>
          </cell>
          <cell r="AI888" t="str">
            <v>darango@mincit.gov.co</v>
          </cell>
          <cell r="AJ888">
            <v>90</v>
          </cell>
          <cell r="AK888">
            <v>0</v>
          </cell>
          <cell r="AL888">
            <v>0</v>
          </cell>
        </row>
        <row r="889">
          <cell r="A889">
            <v>5011</v>
          </cell>
          <cell r="B889" t="str">
            <v>Todos por un Nuevo País</v>
          </cell>
          <cell r="C889" t="str">
            <v>Estrategias regionales</v>
          </cell>
          <cell r="D889" t="str">
            <v>Pacífico: desarrollo socioeconómico con equidad, integración y sostenibilidad ambiental</v>
          </cell>
          <cell r="E889" t="str">
            <v>Educación</v>
          </cell>
          <cell r="F889" t="str">
            <v>MINEDUCACION</v>
          </cell>
          <cell r="G889" t="str">
            <v>Región Pacífico - Educación</v>
          </cell>
          <cell r="H889">
            <v>5011</v>
          </cell>
          <cell r="I889" t="str">
            <v>Tasa de cobertura bruta en educación media  - Pacífico</v>
          </cell>
          <cell r="J889" t="str">
            <v>Resultado</v>
          </cell>
          <cell r="K889" t="str">
            <v>Sectorial</v>
          </cell>
          <cell r="L889" t="str">
            <v>SI</v>
          </cell>
          <cell r="M889" t="str">
            <v>SI</v>
          </cell>
          <cell r="N889" t="str">
            <v>NO</v>
          </cell>
          <cell r="O889" t="str">
            <v>SI</v>
          </cell>
          <cell r="P889" t="str">
            <v>Tasa</v>
          </cell>
          <cell r="Q889" t="str">
            <v>Anual</v>
          </cell>
          <cell r="R889" t="str">
            <v>Flujo</v>
          </cell>
          <cell r="S889">
            <v>75.72</v>
          </cell>
          <cell r="T889">
            <v>75.7</v>
          </cell>
          <cell r="U889">
            <v>75.72</v>
          </cell>
          <cell r="V889">
            <v>76.81</v>
          </cell>
          <cell r="W889">
            <v>78.319999999999993</v>
          </cell>
          <cell r="X889">
            <v>78.319999999999993</v>
          </cell>
          <cell r="Y889">
            <v>0</v>
          </cell>
          <cell r="Z889">
            <v>0</v>
          </cell>
          <cell r="AA889">
            <v>0</v>
          </cell>
          <cell r="AB889">
            <v>0</v>
          </cell>
          <cell r="AC889">
            <v>0</v>
          </cell>
          <cell r="AD889">
            <v>0</v>
          </cell>
          <cell r="AE889" t="str">
            <v>Mediante encuentro regional se fortaleció a los equipos de las secretarías de educación de las ETC de la región Pacífica, en la implementación de estrategias y acciones de acceso y permanencia escolar, trabajando con ellos orientaciones estrategicas de la</v>
          </cell>
          <cell r="AF889">
            <v>42490.208333333299</v>
          </cell>
          <cell r="AG889">
            <v>42495.636331678201</v>
          </cell>
          <cell r="AH889" t="str">
            <v>Hector Julio Flechas</v>
          </cell>
          <cell r="AI889" t="str">
            <v>HFlechas@mineducacion.gov.co</v>
          </cell>
          <cell r="AJ889">
            <v>150</v>
          </cell>
          <cell r="AK889">
            <v>0</v>
          </cell>
          <cell r="AL889">
            <v>0</v>
          </cell>
        </row>
        <row r="890">
          <cell r="A890">
            <v>5012</v>
          </cell>
          <cell r="B890" t="str">
            <v>Todos por un Nuevo País</v>
          </cell>
          <cell r="C890" t="str">
            <v>Estrategias regionales</v>
          </cell>
          <cell r="D890" t="str">
            <v>Pacífico: desarrollo socioeconómico con equidad, integración y sostenibilidad ambiental</v>
          </cell>
          <cell r="E890" t="str">
            <v>Educación</v>
          </cell>
          <cell r="F890" t="str">
            <v>MINEDUCACION</v>
          </cell>
          <cell r="G890" t="str">
            <v>Región Pacífico - Educación</v>
          </cell>
          <cell r="H890">
            <v>5012</v>
          </cell>
          <cell r="I890" t="str">
            <v>Estudiantes matriculados en programas de educación flexible en la región - Pacífico</v>
          </cell>
          <cell r="J890" t="str">
            <v>Producto</v>
          </cell>
          <cell r="K890" t="str">
            <v>Sectorial</v>
          </cell>
          <cell r="L890" t="str">
            <v>SI</v>
          </cell>
          <cell r="M890" t="str">
            <v>SI</v>
          </cell>
          <cell r="N890" t="str">
            <v>NO</v>
          </cell>
          <cell r="O890" t="str">
            <v>SI</v>
          </cell>
          <cell r="P890" t="str">
            <v>Estudiantes</v>
          </cell>
          <cell r="Q890" t="str">
            <v>Anual</v>
          </cell>
          <cell r="R890" t="str">
            <v>Capacidad</v>
          </cell>
          <cell r="S890">
            <v>362740</v>
          </cell>
          <cell r="T890">
            <v>363740</v>
          </cell>
          <cell r="U890">
            <v>364740</v>
          </cell>
          <cell r="V890">
            <v>365740</v>
          </cell>
          <cell r="W890">
            <v>366740</v>
          </cell>
          <cell r="X890">
            <v>366740</v>
          </cell>
          <cell r="Y890">
            <v>0</v>
          </cell>
          <cell r="Z890">
            <v>0</v>
          </cell>
          <cell r="AA890">
            <v>0</v>
          </cell>
          <cell r="AB890">
            <v>0</v>
          </cell>
          <cell r="AC890">
            <v>0</v>
          </cell>
          <cell r="AD890">
            <v>0</v>
          </cell>
          <cell r="AE890" t="str">
            <v>En el mes de abril se suscribió el convenio 843 de 2016 con la Corporación Observatorio para la Paz para la atención de estudiantes en el ciclo IV con el modelo Bachillerato Pacicultor.</v>
          </cell>
          <cell r="AF890">
            <v>42490.208333333299</v>
          </cell>
          <cell r="AG890">
            <v>42495.631965706001</v>
          </cell>
          <cell r="AH890" t="str">
            <v>Hector Julio Flechas</v>
          </cell>
          <cell r="AI890" t="str">
            <v>HFlechas@mineducacion.gov.co</v>
          </cell>
          <cell r="AJ890">
            <v>150</v>
          </cell>
          <cell r="AK890">
            <v>0</v>
          </cell>
          <cell r="AL890">
            <v>0</v>
          </cell>
        </row>
        <row r="891">
          <cell r="A891">
            <v>5013</v>
          </cell>
          <cell r="B891" t="str">
            <v>Todos por un Nuevo País</v>
          </cell>
          <cell r="C891" t="str">
            <v>Estrategias regionales</v>
          </cell>
          <cell r="D891" t="str">
            <v>Pacífico: desarrollo socioeconómico con equidad, integración y sostenibilidad ambiental</v>
          </cell>
          <cell r="E891" t="str">
            <v>Educación</v>
          </cell>
          <cell r="F891" t="str">
            <v>MINEDUCACION</v>
          </cell>
          <cell r="G891" t="str">
            <v>Región Pacífico - Educación</v>
          </cell>
          <cell r="H891">
            <v>5013</v>
          </cell>
          <cell r="I891" t="str">
            <v>Sedes educativas rurales con Modelos Educativos Flexibles - Pacífico</v>
          </cell>
          <cell r="J891" t="str">
            <v>Producto</v>
          </cell>
          <cell r="K891" t="str">
            <v>Sectorial</v>
          </cell>
          <cell r="L891" t="str">
            <v>SI</v>
          </cell>
          <cell r="M891" t="str">
            <v>SI</v>
          </cell>
          <cell r="N891" t="str">
            <v>NO</v>
          </cell>
          <cell r="O891" t="str">
            <v>SI</v>
          </cell>
          <cell r="P891" t="str">
            <v>Sedes educativas</v>
          </cell>
          <cell r="Q891" t="str">
            <v>Anual</v>
          </cell>
          <cell r="R891" t="str">
            <v>Capacidad</v>
          </cell>
          <cell r="S891">
            <v>5515</v>
          </cell>
          <cell r="T891">
            <v>5615</v>
          </cell>
          <cell r="U891">
            <v>5715</v>
          </cell>
          <cell r="V891">
            <v>5815</v>
          </cell>
          <cell r="W891">
            <v>5915</v>
          </cell>
          <cell r="X891">
            <v>5915</v>
          </cell>
          <cell r="Y891">
            <v>0</v>
          </cell>
          <cell r="Z891">
            <v>0</v>
          </cell>
          <cell r="AA891">
            <v>0</v>
          </cell>
          <cell r="AB891">
            <v>0</v>
          </cell>
          <cell r="AC891">
            <v>0</v>
          </cell>
          <cell r="AD891">
            <v>0</v>
          </cell>
          <cell r="AE891" t="str">
            <v>En el mes de abril se suscribió el convenio 818 de 2016 con la Fundación Escuela Nueva - Volvamos a la Gente, para la formación de docentes, directivos docentes y funcionarios de las secretarías de educación certificadas focalizadas.</v>
          </cell>
          <cell r="AF891">
            <v>42490.208333333299</v>
          </cell>
          <cell r="AG891">
            <v>42495.622197685203</v>
          </cell>
          <cell r="AH891" t="str">
            <v>Hector Julio Flechas</v>
          </cell>
          <cell r="AI891" t="str">
            <v>HFlechas@mineducacion.gov.co</v>
          </cell>
          <cell r="AJ891">
            <v>150</v>
          </cell>
          <cell r="AK891">
            <v>0</v>
          </cell>
          <cell r="AL891">
            <v>0</v>
          </cell>
        </row>
        <row r="892">
          <cell r="A892">
            <v>5068</v>
          </cell>
          <cell r="B892" t="str">
            <v>Todos por un Nuevo País</v>
          </cell>
          <cell r="C892" t="str">
            <v>Estrategias regionales</v>
          </cell>
          <cell r="D892" t="str">
            <v>Pacífico: desarrollo socioeconómico con equidad, integración y sostenibilidad ambiental</v>
          </cell>
          <cell r="E892" t="str">
            <v>Minas y Energía</v>
          </cell>
          <cell r="F892" t="str">
            <v>MINMINAS</v>
          </cell>
          <cell r="G892" t="str">
            <v>Región Pacífico - Minas y Energía</v>
          </cell>
          <cell r="H892">
            <v>5068</v>
          </cell>
          <cell r="I892" t="str">
            <v>Fases del proyecto de incremento de confiabilidad para el abastecimiento de gas natural.</v>
          </cell>
          <cell r="J892" t="str">
            <v>Producto</v>
          </cell>
          <cell r="K892" t="str">
            <v>Sectorial</v>
          </cell>
          <cell r="L892" t="str">
            <v>SI</v>
          </cell>
          <cell r="M892" t="str">
            <v>NO</v>
          </cell>
          <cell r="N892" t="str">
            <v>NO</v>
          </cell>
          <cell r="O892" t="str">
            <v>SI</v>
          </cell>
          <cell r="P892" t="str">
            <v>Proyectos adjudicados</v>
          </cell>
          <cell r="Q892" t="str">
            <v>Anual</v>
          </cell>
          <cell r="R892" t="str">
            <v>Stock</v>
          </cell>
          <cell r="S892">
            <v>0</v>
          </cell>
          <cell r="T892">
            <v>0</v>
          </cell>
          <cell r="U892">
            <v>0</v>
          </cell>
          <cell r="V892">
            <v>0</v>
          </cell>
          <cell r="W892">
            <v>0</v>
          </cell>
          <cell r="X892">
            <v>3</v>
          </cell>
          <cell r="Y892">
            <v>0</v>
          </cell>
          <cell r="Z892">
            <v>0</v>
          </cell>
          <cell r="AA892">
            <v>0</v>
          </cell>
          <cell r="AB892">
            <v>0</v>
          </cell>
          <cell r="AC892">
            <v>0</v>
          </cell>
          <cell r="AD892">
            <v>0</v>
          </cell>
          <cell r="AE892">
            <v>0</v>
          </cell>
          <cell r="AF892">
            <v>0</v>
          </cell>
          <cell r="AG892">
            <v>0</v>
          </cell>
          <cell r="AH892" t="str">
            <v>Omar Serrano</v>
          </cell>
          <cell r="AI892" t="str">
            <v>ooserrano@minminas.gov.co</v>
          </cell>
          <cell r="AJ892">
            <v>0</v>
          </cell>
          <cell r="AK892">
            <v>0</v>
          </cell>
          <cell r="AL892">
            <v>0</v>
          </cell>
        </row>
        <row r="893">
          <cell r="A893">
            <v>5069</v>
          </cell>
          <cell r="B893" t="str">
            <v>Todos por un Nuevo País</v>
          </cell>
          <cell r="C893" t="str">
            <v>Estrategias regionales</v>
          </cell>
          <cell r="D893" t="str">
            <v>Pacífico: desarrollo socioeconómico con equidad, integración y sostenibilidad ambiental</v>
          </cell>
          <cell r="E893" t="str">
            <v>Minas y Energía</v>
          </cell>
          <cell r="F893" t="str">
            <v>MINMINAS</v>
          </cell>
          <cell r="G893" t="str">
            <v>Región Pacífico - Minas y Energía</v>
          </cell>
          <cell r="H893">
            <v>5069</v>
          </cell>
          <cell r="I893" t="str">
            <v>Unidades de producción minera formalizadas en el grado básico</v>
          </cell>
          <cell r="J893" t="str">
            <v>Producto</v>
          </cell>
          <cell r="K893" t="str">
            <v>Sectorial</v>
          </cell>
          <cell r="L893" t="str">
            <v>SI</v>
          </cell>
          <cell r="M893" t="str">
            <v>SI</v>
          </cell>
          <cell r="N893" t="str">
            <v>NO</v>
          </cell>
          <cell r="O893" t="str">
            <v>SI</v>
          </cell>
          <cell r="P893" t="str">
            <v>Unidad de Producción Minera</v>
          </cell>
          <cell r="Q893" t="str">
            <v>Trimestral</v>
          </cell>
          <cell r="R893" t="str">
            <v>Acumulado</v>
          </cell>
          <cell r="S893">
            <v>0</v>
          </cell>
          <cell r="T893">
            <v>50</v>
          </cell>
          <cell r="U893">
            <v>50</v>
          </cell>
          <cell r="V893">
            <v>50</v>
          </cell>
          <cell r="W893">
            <v>50</v>
          </cell>
          <cell r="X893">
            <v>200</v>
          </cell>
          <cell r="Y893">
            <v>0</v>
          </cell>
          <cell r="Z893">
            <v>0</v>
          </cell>
          <cell r="AA893">
            <v>8</v>
          </cell>
          <cell r="AB893">
            <v>4</v>
          </cell>
          <cell r="AC893">
            <v>42460.208333333299</v>
          </cell>
          <cell r="AD893">
            <v>42471.686458449098</v>
          </cell>
          <cell r="AE893" t="str">
            <v>Se han venido desarrollando las gestiones relacionadas con los procesos contractuales para el desarrollo de los proyectos en región, a través de los cuales se brindará la asistencia técnica para llevar a las UPM a un grado básico de formalización, a la fe</v>
          </cell>
          <cell r="AF893">
            <v>42490.208333333299</v>
          </cell>
          <cell r="AG893">
            <v>42506.8766245023</v>
          </cell>
          <cell r="AH893" t="str">
            <v>Monica María Grand Marin</v>
          </cell>
          <cell r="AI893" t="str">
            <v>mmgrand@minminas.gov.co</v>
          </cell>
          <cell r="AJ893">
            <v>0</v>
          </cell>
          <cell r="AK893">
            <v>42551.208333333299</v>
          </cell>
          <cell r="AL893">
            <v>0</v>
          </cell>
        </row>
        <row r="894">
          <cell r="A894">
            <v>5070</v>
          </cell>
          <cell r="B894" t="str">
            <v>Todos por un Nuevo País</v>
          </cell>
          <cell r="C894" t="str">
            <v>Estrategias regionales</v>
          </cell>
          <cell r="D894" t="str">
            <v>Pacífico: desarrollo socioeconómico con equidad, integración y sostenibilidad ambiental</v>
          </cell>
          <cell r="E894" t="str">
            <v>Minas y Energía</v>
          </cell>
          <cell r="F894" t="str">
            <v>MINMINAS</v>
          </cell>
          <cell r="G894" t="str">
            <v>Región Pacífico - Minas y Energía</v>
          </cell>
          <cell r="H894">
            <v>5070</v>
          </cell>
          <cell r="I894" t="str">
            <v>Unidades de producción minera bajo el amparo de un título asistidas en lo técnico-minero, ambiental o empresarial</v>
          </cell>
          <cell r="J894" t="str">
            <v>Producto</v>
          </cell>
          <cell r="K894" t="str">
            <v>Sectorial</v>
          </cell>
          <cell r="L894" t="str">
            <v>SI</v>
          </cell>
          <cell r="M894" t="str">
            <v>SI</v>
          </cell>
          <cell r="N894" t="str">
            <v>NO</v>
          </cell>
          <cell r="O894" t="str">
            <v>SI</v>
          </cell>
          <cell r="P894" t="str">
            <v>Unidad de Producción Minera</v>
          </cell>
          <cell r="Q894" t="str">
            <v>Semestral</v>
          </cell>
          <cell r="R894" t="str">
            <v>Acumulado</v>
          </cell>
          <cell r="S894">
            <v>0</v>
          </cell>
          <cell r="T894">
            <v>50</v>
          </cell>
          <cell r="U894">
            <v>50</v>
          </cell>
          <cell r="V894">
            <v>50</v>
          </cell>
          <cell r="W894">
            <v>50</v>
          </cell>
          <cell r="X894">
            <v>200</v>
          </cell>
          <cell r="Y894">
            <v>0</v>
          </cell>
          <cell r="Z894">
            <v>0</v>
          </cell>
          <cell r="AA894">
            <v>0</v>
          </cell>
          <cell r="AB894">
            <v>0</v>
          </cell>
          <cell r="AC894">
            <v>0</v>
          </cell>
          <cell r="AD894">
            <v>0</v>
          </cell>
          <cell r="AE894" t="str">
            <v>Se han venido desarrollando las gestiones relacionadas con los procesos contractuales para el desarrollo de los proyectos en región, a través de los cuales se brindará la asistencia técnica, a la fecha se tiene firmado convenio Cauca y Nariño</v>
          </cell>
          <cell r="AF894">
            <v>42490.208333333299</v>
          </cell>
          <cell r="AG894">
            <v>42506.875458564798</v>
          </cell>
          <cell r="AH894" t="str">
            <v>Monica María Grand Marin</v>
          </cell>
          <cell r="AI894" t="str">
            <v>mmgrand@minminas.gov.co</v>
          </cell>
          <cell r="AJ894">
            <v>0</v>
          </cell>
          <cell r="AK894">
            <v>0</v>
          </cell>
          <cell r="AL894">
            <v>0</v>
          </cell>
        </row>
        <row r="895">
          <cell r="A895">
            <v>4502</v>
          </cell>
          <cell r="B895" t="str">
            <v>Todos por un Nuevo País</v>
          </cell>
          <cell r="C895" t="str">
            <v>Estrategias regionales</v>
          </cell>
          <cell r="D895" t="str">
            <v>Pacífico: desarrollo socioeconómico con equidad, integración y sostenibilidad ambiental</v>
          </cell>
          <cell r="E895" t="str">
            <v>Planeación Nacional</v>
          </cell>
          <cell r="F895" t="str">
            <v>DNP</v>
          </cell>
          <cell r="G895" t="str">
            <v>Región Pacífico - Planeación</v>
          </cell>
          <cell r="H895">
            <v>4502</v>
          </cell>
          <cell r="I895" t="str">
            <v>Indice de Pobreza Multidimensional Region Pacífico</v>
          </cell>
          <cell r="J895" t="str">
            <v>Gestión</v>
          </cell>
          <cell r="K895" t="str">
            <v>Sectorial</v>
          </cell>
          <cell r="L895" t="str">
            <v>SI</v>
          </cell>
          <cell r="M895" t="str">
            <v>NO</v>
          </cell>
          <cell r="N895" t="str">
            <v>NO</v>
          </cell>
          <cell r="O895" t="str">
            <v>SI</v>
          </cell>
          <cell r="P895" t="str">
            <v>Tasa</v>
          </cell>
          <cell r="Q895" t="str">
            <v>Anual</v>
          </cell>
          <cell r="R895" t="str">
            <v>Reducción</v>
          </cell>
          <cell r="S895">
            <v>24</v>
          </cell>
          <cell r="T895">
            <v>22.382999999999999</v>
          </cell>
          <cell r="U895">
            <v>20.928000000000001</v>
          </cell>
          <cell r="V895">
            <v>19.568000000000001</v>
          </cell>
          <cell r="W895">
            <v>18.3</v>
          </cell>
          <cell r="X895">
            <v>18.3</v>
          </cell>
          <cell r="Y895">
            <v>0</v>
          </cell>
          <cell r="Z895">
            <v>0</v>
          </cell>
          <cell r="AA895">
            <v>0</v>
          </cell>
          <cell r="AB895">
            <v>0</v>
          </cell>
          <cell r="AC895">
            <v>0</v>
          </cell>
          <cell r="AD895">
            <v>0</v>
          </cell>
          <cell r="AE895">
            <v>0</v>
          </cell>
          <cell r="AF895">
            <v>0</v>
          </cell>
          <cell r="AG895">
            <v>0</v>
          </cell>
          <cell r="AH895" t="str">
            <v>Paula Marcela Escobar</v>
          </cell>
          <cell r="AI895" t="str">
            <v>pescobar@dnp.gov.co</v>
          </cell>
          <cell r="AJ895">
            <v>90</v>
          </cell>
          <cell r="AK895">
            <v>0</v>
          </cell>
          <cell r="AL895">
            <v>0</v>
          </cell>
        </row>
        <row r="896">
          <cell r="A896">
            <v>4515</v>
          </cell>
          <cell r="B896" t="str">
            <v>Todos por un Nuevo País</v>
          </cell>
          <cell r="C896" t="str">
            <v>Estrategias regionales</v>
          </cell>
          <cell r="D896" t="str">
            <v>Pacífico: desarrollo socioeconómico con equidad, integración y sostenibilidad ambiental</v>
          </cell>
          <cell r="E896" t="str">
            <v>Planeación Nacional</v>
          </cell>
          <cell r="F896" t="str">
            <v>DNP</v>
          </cell>
          <cell r="G896" t="str">
            <v>Región Pacífico - Planeación</v>
          </cell>
          <cell r="H896">
            <v>4515</v>
          </cell>
          <cell r="I896" t="str">
            <v>Municipios con bajo desempeño integral - Región Pacífico</v>
          </cell>
          <cell r="J896" t="str">
            <v>Gestión</v>
          </cell>
          <cell r="K896" t="str">
            <v>Sectorial</v>
          </cell>
          <cell r="L896" t="str">
            <v>SI</v>
          </cell>
          <cell r="M896" t="str">
            <v>SI</v>
          </cell>
          <cell r="N896" t="str">
            <v>NO</v>
          </cell>
          <cell r="O896" t="str">
            <v>SI</v>
          </cell>
          <cell r="P896" t="str">
            <v>Municipios</v>
          </cell>
          <cell r="Q896" t="str">
            <v>Anual</v>
          </cell>
          <cell r="R896" t="str">
            <v>Reducción</v>
          </cell>
          <cell r="S896">
            <v>27</v>
          </cell>
          <cell r="T896">
            <v>25</v>
          </cell>
          <cell r="U896">
            <v>23</v>
          </cell>
          <cell r="V896">
            <v>22</v>
          </cell>
          <cell r="W896">
            <v>21</v>
          </cell>
          <cell r="X896">
            <v>21</v>
          </cell>
          <cell r="Y896">
            <v>0</v>
          </cell>
          <cell r="Z896">
            <v>0</v>
          </cell>
          <cell r="AA896">
            <v>0</v>
          </cell>
          <cell r="AB896">
            <v>0</v>
          </cell>
          <cell r="AC896">
            <v>0</v>
          </cell>
          <cell r="AD896">
            <v>0</v>
          </cell>
          <cell r="AE896" t="str">
            <v>Se ajustaron los aplicativos SIEE y SICEP Gestión Web para el reporte de la información que inicia en el mes de mayo. Se emitió la Circular 11-4 de 2016 donde se entregan las Orientaciones, procedimientos e instrumentos para el reporte de la información r</v>
          </cell>
          <cell r="AF896">
            <v>42490.208333333299</v>
          </cell>
          <cell r="AG896">
            <v>42502.436309641198</v>
          </cell>
          <cell r="AH896" t="str">
            <v>Ivan Osejo Villamil</v>
          </cell>
          <cell r="AI896" t="str">
            <v>iosejo@dnp.gov.co</v>
          </cell>
          <cell r="AJ896">
            <v>240</v>
          </cell>
          <cell r="AK896">
            <v>0</v>
          </cell>
          <cell r="AL896">
            <v>0</v>
          </cell>
        </row>
        <row r="897">
          <cell r="A897">
            <v>4516</v>
          </cell>
          <cell r="B897" t="str">
            <v>Todos por un Nuevo País</v>
          </cell>
          <cell r="C897" t="str">
            <v>Estrategias regionales</v>
          </cell>
          <cell r="D897" t="str">
            <v>Pacífico: desarrollo socioeconómico con equidad, integración y sostenibilidad ambiental</v>
          </cell>
          <cell r="E897" t="str">
            <v>Planeación Nacional</v>
          </cell>
          <cell r="F897" t="str">
            <v>DNP</v>
          </cell>
          <cell r="G897" t="str">
            <v>Región Pacífico - Planeación</v>
          </cell>
          <cell r="H897">
            <v>4516</v>
          </cell>
          <cell r="I897" t="str">
            <v>Indicador de Convergencia Regional ICIR - Región Pacífico</v>
          </cell>
          <cell r="J897" t="str">
            <v>Gestión</v>
          </cell>
          <cell r="K897" t="str">
            <v>Sectorial</v>
          </cell>
          <cell r="L897" t="str">
            <v>SI</v>
          </cell>
          <cell r="M897" t="str">
            <v>NO</v>
          </cell>
          <cell r="N897" t="str">
            <v>NO</v>
          </cell>
          <cell r="O897" t="str">
            <v>SI</v>
          </cell>
          <cell r="P897" t="str">
            <v>Porcentaje</v>
          </cell>
          <cell r="Q897" t="str">
            <v>Anual</v>
          </cell>
          <cell r="R897" t="str">
            <v>Reducción</v>
          </cell>
          <cell r="S897">
            <v>43.9</v>
          </cell>
          <cell r="T897">
            <v>40.799999999999997</v>
          </cell>
          <cell r="U897">
            <v>37.799999999999997</v>
          </cell>
          <cell r="V897">
            <v>33.200000000000003</v>
          </cell>
          <cell r="W897">
            <v>28.6</v>
          </cell>
          <cell r="X897">
            <v>28.6</v>
          </cell>
          <cell r="Y897">
            <v>0</v>
          </cell>
          <cell r="Z897">
            <v>0</v>
          </cell>
          <cell r="AA897">
            <v>0</v>
          </cell>
          <cell r="AB897">
            <v>0</v>
          </cell>
          <cell r="AC897">
            <v>0</v>
          </cell>
          <cell r="AD897">
            <v>0</v>
          </cell>
          <cell r="AE897" t="str">
            <v>Se hicieron los cálculos preliminares con las variables seleccionadas del listado opcional, en total quedaron 11 variables en 7 sectores.</v>
          </cell>
          <cell r="AF897">
            <v>42490.208333333299</v>
          </cell>
          <cell r="AG897">
            <v>42501.432606365699</v>
          </cell>
          <cell r="AH897" t="str">
            <v>Ivan Osejo Villamil</v>
          </cell>
          <cell r="AI897" t="str">
            <v>iosejo@dnp.gov.co</v>
          </cell>
          <cell r="AJ897">
            <v>365</v>
          </cell>
          <cell r="AK897">
            <v>0</v>
          </cell>
          <cell r="AL897">
            <v>0</v>
          </cell>
        </row>
        <row r="898">
          <cell r="A898">
            <v>4987</v>
          </cell>
          <cell r="B898" t="str">
            <v>Todos por un Nuevo País</v>
          </cell>
          <cell r="C898" t="str">
            <v>Estrategias regionales</v>
          </cell>
          <cell r="D898" t="str">
            <v>Pacífico: desarrollo socioeconómico con equidad, integración y sostenibilidad ambiental</v>
          </cell>
          <cell r="E898" t="str">
            <v>Salud y Protección</v>
          </cell>
          <cell r="F898" t="str">
            <v>Ministerio de Salud</v>
          </cell>
          <cell r="G898" t="str">
            <v>Región Pacífico - Salud</v>
          </cell>
          <cell r="H898">
            <v>4987</v>
          </cell>
          <cell r="I898" t="str">
            <v>Tasa de mortalidad infantil por 1.000 nacidos vivos (ajustada) - Pacífico</v>
          </cell>
          <cell r="J898" t="str">
            <v>Resultado</v>
          </cell>
          <cell r="K898" t="str">
            <v>Sectorial</v>
          </cell>
          <cell r="L898" t="str">
            <v>SI</v>
          </cell>
          <cell r="M898" t="str">
            <v>SI</v>
          </cell>
          <cell r="N898" t="str">
            <v>NO</v>
          </cell>
          <cell r="O898" t="str">
            <v>SI</v>
          </cell>
          <cell r="P898" t="str">
            <v>tasa</v>
          </cell>
          <cell r="Q898" t="str">
            <v>Anual</v>
          </cell>
          <cell r="R898" t="str">
            <v>Reducción</v>
          </cell>
          <cell r="S898">
            <v>24.79</v>
          </cell>
          <cell r="T898">
            <v>21.49</v>
          </cell>
          <cell r="U898">
            <v>20.39</v>
          </cell>
          <cell r="V898">
            <v>19.29</v>
          </cell>
          <cell r="W898">
            <v>18.5</v>
          </cell>
          <cell r="X898">
            <v>18.5</v>
          </cell>
          <cell r="Y898">
            <v>0</v>
          </cell>
          <cell r="Z898">
            <v>0</v>
          </cell>
          <cell r="AA898">
            <v>0</v>
          </cell>
          <cell r="AB898">
            <v>0</v>
          </cell>
          <cell r="AC898">
            <v>0</v>
          </cell>
          <cell r="AD898">
            <v>0</v>
          </cell>
          <cell r="AE898" t="str">
            <v>Durante el mes de abril en el Distrito de Buenaventura se realizó la socialización de la segunda fase de despliegue territorial para la implementación de la atención integral a la primera infancia, así como la identificación de necesidades de asistencia t</v>
          </cell>
          <cell r="AF898">
            <v>42490.208333333299</v>
          </cell>
          <cell r="AG898">
            <v>42500.322177118098</v>
          </cell>
          <cell r="AH898" t="str">
            <v>Lía Marcela Güiza Castillo</v>
          </cell>
          <cell r="AI898" t="str">
            <v>lguiza@minsalud.gov.co</v>
          </cell>
          <cell r="AJ898">
            <v>540</v>
          </cell>
          <cell r="AK898">
            <v>0</v>
          </cell>
          <cell r="AL898">
            <v>0</v>
          </cell>
        </row>
        <row r="899">
          <cell r="A899">
            <v>4988</v>
          </cell>
          <cell r="B899" t="str">
            <v>Todos por un Nuevo País</v>
          </cell>
          <cell r="C899" t="str">
            <v>Estrategias regionales</v>
          </cell>
          <cell r="D899" t="str">
            <v>Pacífico: desarrollo socioeconómico con equidad, integración y sostenibilidad ambiental</v>
          </cell>
          <cell r="E899" t="str">
            <v>Salud y Protección</v>
          </cell>
          <cell r="F899" t="str">
            <v>Ministerio de Salud</v>
          </cell>
          <cell r="G899" t="str">
            <v>Región Pacífico - Salud</v>
          </cell>
          <cell r="H899">
            <v>4988</v>
          </cell>
          <cell r="I899" t="str">
            <v>Cobertura de vacunación con tercera dosis de DPT en niños menores de un año - Pacífico</v>
          </cell>
          <cell r="J899" t="str">
            <v>Producto</v>
          </cell>
          <cell r="K899" t="str">
            <v>Sectorial</v>
          </cell>
          <cell r="L899" t="str">
            <v>SI</v>
          </cell>
          <cell r="M899" t="str">
            <v>SI</v>
          </cell>
          <cell r="N899" t="str">
            <v>NO</v>
          </cell>
          <cell r="O899" t="str">
            <v>SI</v>
          </cell>
          <cell r="P899" t="str">
            <v>porcentaje</v>
          </cell>
          <cell r="Q899" t="str">
            <v>Mensual</v>
          </cell>
          <cell r="R899" t="str">
            <v>Flujo</v>
          </cell>
          <cell r="S899">
            <v>90</v>
          </cell>
          <cell r="T899">
            <v>95</v>
          </cell>
          <cell r="U899">
            <v>95</v>
          </cell>
          <cell r="V899">
            <v>95</v>
          </cell>
          <cell r="W899">
            <v>95</v>
          </cell>
          <cell r="X899">
            <v>95</v>
          </cell>
          <cell r="Y899">
            <v>22.7</v>
          </cell>
          <cell r="Z899">
            <v>23.895</v>
          </cell>
          <cell r="AA899">
            <v>91.1</v>
          </cell>
          <cell r="AB899">
            <v>95.894999999999996</v>
          </cell>
          <cell r="AC899">
            <v>42460.208333333299</v>
          </cell>
          <cell r="AD899">
            <v>42501.643070636601</v>
          </cell>
          <cell r="AE899" t="str">
            <v>La vacuna de DPT esta incluida en la pentavalente (difteria, tos ferina, tétanos, Haemophilus influenzae tipo b y hepatitis B). La cobertura para la región Pacífica, tiene con terceras dosis de Pentavalente el 22,7%, corresponde a 27.070 niños y niñas men</v>
          </cell>
          <cell r="AF899">
            <v>42460.208333333299</v>
          </cell>
          <cell r="AG899">
            <v>42501.643070486098</v>
          </cell>
          <cell r="AH899" t="str">
            <v>Diego Alejandro  García Londoño</v>
          </cell>
          <cell r="AI899" t="str">
            <v>dgarcial@minsalud.gov.co</v>
          </cell>
          <cell r="AJ899">
            <v>30</v>
          </cell>
          <cell r="AK899">
            <v>42490.208333333299</v>
          </cell>
          <cell r="AL899">
            <v>-13</v>
          </cell>
        </row>
        <row r="900">
          <cell r="A900">
            <v>4989</v>
          </cell>
          <cell r="B900" t="str">
            <v>Todos por un Nuevo País</v>
          </cell>
          <cell r="C900" t="str">
            <v>Estrategias regionales</v>
          </cell>
          <cell r="D900" t="str">
            <v>Pacífico: desarrollo socioeconómico con equidad, integración y sostenibilidad ambiental</v>
          </cell>
          <cell r="E900" t="str">
            <v>Salud y Protección</v>
          </cell>
          <cell r="F900" t="str">
            <v>Ministerio de Salud</v>
          </cell>
          <cell r="G900" t="str">
            <v>Región Pacífico - Salud</v>
          </cell>
          <cell r="H900">
            <v>4989</v>
          </cell>
          <cell r="I900" t="str">
            <v>Departamentos que implementan el nuevo sistema de información nominal  del PAI</v>
          </cell>
          <cell r="J900" t="str">
            <v>Producto</v>
          </cell>
          <cell r="K900" t="str">
            <v>Sectorial</v>
          </cell>
          <cell r="L900" t="str">
            <v>SI</v>
          </cell>
          <cell r="M900" t="str">
            <v>SI</v>
          </cell>
          <cell r="N900" t="str">
            <v>NO</v>
          </cell>
          <cell r="O900" t="str">
            <v>SI</v>
          </cell>
          <cell r="P900" t="str">
            <v>Número de departamentos</v>
          </cell>
          <cell r="Q900" t="str">
            <v>Semestral</v>
          </cell>
          <cell r="R900" t="str">
            <v>Acumulado</v>
          </cell>
          <cell r="S900">
            <v>0</v>
          </cell>
          <cell r="T900">
            <v>1</v>
          </cell>
          <cell r="U900">
            <v>1</v>
          </cell>
          <cell r="V900">
            <v>1</v>
          </cell>
          <cell r="W900">
            <v>1</v>
          </cell>
          <cell r="X900">
            <v>4</v>
          </cell>
          <cell r="Y900">
            <v>0</v>
          </cell>
          <cell r="Z900">
            <v>0</v>
          </cell>
          <cell r="AA900">
            <v>0</v>
          </cell>
          <cell r="AB900">
            <v>0</v>
          </cell>
          <cell r="AC900">
            <v>0</v>
          </cell>
          <cell r="AD900">
            <v>0</v>
          </cell>
          <cell r="AE900" t="str">
            <v>Para este mes de marzo la Región Pacifica implemento 403 IPS así: Cauca con 74, Choco con 10, Nariño con 117, Valle del Cauca con 193 y Buenaventura 9.</v>
          </cell>
          <cell r="AF900">
            <v>42460.208333333299</v>
          </cell>
          <cell r="AG900">
            <v>42501.643878205999</v>
          </cell>
          <cell r="AH900" t="str">
            <v>Diego Alejandro  García Londoño</v>
          </cell>
          <cell r="AI900" t="str">
            <v>dgarcial@minsalud.gov.co</v>
          </cell>
          <cell r="AJ900">
            <v>0</v>
          </cell>
          <cell r="AK900">
            <v>0</v>
          </cell>
          <cell r="AL900">
            <v>0</v>
          </cell>
        </row>
        <row r="901">
          <cell r="A901">
            <v>5020</v>
          </cell>
          <cell r="B901" t="str">
            <v>Todos por un Nuevo País</v>
          </cell>
          <cell r="C901" t="str">
            <v>Estrategias regionales</v>
          </cell>
          <cell r="D901" t="str">
            <v>Pacífico: desarrollo socioeconómico con equidad, integración y sostenibilidad ambiental</v>
          </cell>
          <cell r="E901" t="str">
            <v>TIC</v>
          </cell>
          <cell r="F901" t="str">
            <v>MINTIC</v>
          </cell>
          <cell r="G901" t="str">
            <v>Región Pacífico - TIC</v>
          </cell>
          <cell r="H901">
            <v>5020</v>
          </cell>
          <cell r="I901" t="str">
            <v>Municipios y Áreas No Municipalizadas conectados a la red de alta velocidad en el Pacífico</v>
          </cell>
          <cell r="J901" t="str">
            <v>Resultado</v>
          </cell>
          <cell r="K901" t="str">
            <v>Sectorial</v>
          </cell>
          <cell r="L901" t="str">
            <v>SI</v>
          </cell>
          <cell r="M901" t="str">
            <v>SI</v>
          </cell>
          <cell r="N901" t="str">
            <v>NO</v>
          </cell>
          <cell r="O901" t="str">
            <v>SI</v>
          </cell>
          <cell r="P901" t="str">
            <v>Municipios y áreas no municipalizadas</v>
          </cell>
          <cell r="Q901" t="str">
            <v>Semestral</v>
          </cell>
          <cell r="R901" t="str">
            <v>Acumulado</v>
          </cell>
          <cell r="S901">
            <v>0</v>
          </cell>
          <cell r="T901">
            <v>11</v>
          </cell>
          <cell r="U901">
            <v>0</v>
          </cell>
          <cell r="V901">
            <v>0</v>
          </cell>
          <cell r="W901">
            <v>0</v>
          </cell>
          <cell r="X901">
            <v>11</v>
          </cell>
          <cell r="Y901">
            <v>0</v>
          </cell>
          <cell r="Z901">
            <v>0</v>
          </cell>
          <cell r="AA901">
            <v>0</v>
          </cell>
          <cell r="AB901">
            <v>0</v>
          </cell>
          <cell r="AC901">
            <v>0</v>
          </cell>
          <cell r="AD901">
            <v>0</v>
          </cell>
          <cell r="AE901" t="str">
            <v>El Proyecto Nacional de Conectividad de Alta Velocidad se encuentra en fase de instalación. Dentro de la fase de instalación se deben cumplir 3 Pasos: 1. Trámites y/o Permisos que apliquen 2. Instalación de infraestructura. 3. Entrega a la Interventoría p</v>
          </cell>
          <cell r="AF901">
            <v>42490.208333333299</v>
          </cell>
          <cell r="AG901">
            <v>42500.780213773098</v>
          </cell>
          <cell r="AH901" t="str">
            <v>Luis Fernando Lozano Mier</v>
          </cell>
          <cell r="AI901" t="str">
            <v>lflozano@mintic.gov.co</v>
          </cell>
          <cell r="AJ901">
            <v>30</v>
          </cell>
          <cell r="AK901">
            <v>0</v>
          </cell>
          <cell r="AL901">
            <v>0</v>
          </cell>
        </row>
        <row r="902">
          <cell r="A902">
            <v>5114</v>
          </cell>
          <cell r="B902" t="str">
            <v>Todos por un Nuevo País</v>
          </cell>
          <cell r="C902" t="str">
            <v>Estrategias regionales</v>
          </cell>
          <cell r="D902" t="str">
            <v>Pacífico: desarrollo socioeconómico con equidad, integración y sostenibilidad ambiental</v>
          </cell>
          <cell r="E902" t="str">
            <v>Trabajo</v>
          </cell>
          <cell r="F902" t="str">
            <v>SENA</v>
          </cell>
          <cell r="G902" t="str">
            <v>Región Pacífico - Trabajo</v>
          </cell>
          <cell r="H902">
            <v>5114</v>
          </cell>
          <cell r="I902" t="str">
            <v>Cupos en formación integral del SENA para la región Pacífico</v>
          </cell>
          <cell r="J902" t="str">
            <v>Gestión</v>
          </cell>
          <cell r="K902" t="str">
            <v>Sectorial</v>
          </cell>
          <cell r="L902" t="str">
            <v>SI</v>
          </cell>
          <cell r="M902" t="str">
            <v>NO</v>
          </cell>
          <cell r="N902" t="str">
            <v>NO</v>
          </cell>
          <cell r="O902" t="str">
            <v>SI</v>
          </cell>
          <cell r="P902" t="str">
            <v>Cupos</v>
          </cell>
          <cell r="Q902" t="str">
            <v>Mensual</v>
          </cell>
          <cell r="R902" t="str">
            <v>Flujo</v>
          </cell>
          <cell r="S902">
            <v>1001378</v>
          </cell>
          <cell r="T902">
            <v>908760</v>
          </cell>
          <cell r="U902">
            <v>910840</v>
          </cell>
          <cell r="V902">
            <v>912920</v>
          </cell>
          <cell r="W902">
            <v>915000</v>
          </cell>
          <cell r="X902">
            <v>915000</v>
          </cell>
          <cell r="Y902">
            <v>348120</v>
          </cell>
          <cell r="Z902">
            <v>38.22</v>
          </cell>
          <cell r="AA902">
            <v>990263</v>
          </cell>
          <cell r="AB902">
            <v>100</v>
          </cell>
          <cell r="AC902">
            <v>42490.208333333299</v>
          </cell>
          <cell r="AD902">
            <v>42496.677988773103</v>
          </cell>
          <cell r="AE902" t="str">
            <v>Este indicador presenta un crecimiento del 6% con respecto al mismo periodo de 2015, lo cual es bueno. La tendencia para este año es buena ya que presenta un crecimiento de marzo a abril de 2016 del 38%, que es similar al desempeño del indicador a nivel n</v>
          </cell>
          <cell r="AF902">
            <v>42490.208333333299</v>
          </cell>
          <cell r="AG902">
            <v>42496.677988622701</v>
          </cell>
          <cell r="AH902" t="str">
            <v>Pedro José Murcia</v>
          </cell>
          <cell r="AI902" t="str">
            <v>pmurcia@sena.edu.co</v>
          </cell>
          <cell r="AJ902">
            <v>0</v>
          </cell>
          <cell r="AK902">
            <v>42520.208333333299</v>
          </cell>
          <cell r="AL902">
            <v>-13</v>
          </cell>
        </row>
        <row r="903">
          <cell r="A903">
            <v>5182</v>
          </cell>
          <cell r="B903" t="str">
            <v>Todos por un Nuevo País</v>
          </cell>
          <cell r="C903" t="str">
            <v>Estrategias regionales</v>
          </cell>
          <cell r="D903" t="str">
            <v>Pacífico: desarrollo socioeconómico con equidad, integración y sostenibilidad ambiental</v>
          </cell>
          <cell r="E903" t="str">
            <v>Transporte</v>
          </cell>
          <cell r="F903" t="str">
            <v>AEROCIVIL</v>
          </cell>
          <cell r="G903" t="str">
            <v>Región Pacífico - Transporte</v>
          </cell>
          <cell r="H903">
            <v>5182</v>
          </cell>
          <cell r="I903" t="str">
            <v>Aeropuertos para la prosperidad intervenidos en la Región Pacífico</v>
          </cell>
          <cell r="J903" t="str">
            <v>Producto</v>
          </cell>
          <cell r="K903" t="str">
            <v>Sectorial</v>
          </cell>
          <cell r="L903" t="str">
            <v>SI</v>
          </cell>
          <cell r="M903" t="str">
            <v>SI</v>
          </cell>
          <cell r="N903" t="str">
            <v>NO</v>
          </cell>
          <cell r="O903" t="str">
            <v>SI</v>
          </cell>
          <cell r="P903" t="str">
            <v>Número</v>
          </cell>
          <cell r="Q903" t="str">
            <v>Trimestral</v>
          </cell>
          <cell r="R903" t="str">
            <v>Acumulado</v>
          </cell>
          <cell r="S903">
            <v>9</v>
          </cell>
          <cell r="T903">
            <v>2</v>
          </cell>
          <cell r="U903">
            <v>2</v>
          </cell>
          <cell r="V903">
            <v>1</v>
          </cell>
          <cell r="W903">
            <v>2</v>
          </cell>
          <cell r="X903">
            <v>7</v>
          </cell>
          <cell r="Y903">
            <v>1</v>
          </cell>
          <cell r="Z903">
            <v>50</v>
          </cell>
          <cell r="AA903">
            <v>1</v>
          </cell>
          <cell r="AB903">
            <v>14.286</v>
          </cell>
          <cell r="AC903">
            <v>42460.208333333299</v>
          </cell>
          <cell r="AD903">
            <v>42500.427307210703</v>
          </cell>
          <cell r="AE903" t="str">
            <v>De lo pendiente en la vigencia 2015: SE TERMINO: (Capurganá: REALIZAR EL ESTUDIO, DISEÑO Y MANTENIMIENTO DE PISTA, CALLES DE RODAJE Y PLATAFORMA), esto suma un total acumulado de 1 Aeropuerto intervenido de vigencia 2015. En ejecución Bahia Solano REALIZA</v>
          </cell>
          <cell r="AF903">
            <v>42460.208333333299</v>
          </cell>
          <cell r="AG903">
            <v>42500.4273056366</v>
          </cell>
          <cell r="AH903" t="str">
            <v>Jairo Suárez</v>
          </cell>
          <cell r="AI903" t="str">
            <v>jairo.suarez@aerocivil.gov.co</v>
          </cell>
          <cell r="AJ903">
            <v>0</v>
          </cell>
          <cell r="AK903">
            <v>42551.208333333299</v>
          </cell>
          <cell r="AL903">
            <v>0</v>
          </cell>
        </row>
        <row r="904">
          <cell r="A904">
            <v>5188</v>
          </cell>
          <cell r="B904" t="str">
            <v>Todos por un Nuevo País</v>
          </cell>
          <cell r="C904" t="str">
            <v>Estrategias regionales</v>
          </cell>
          <cell r="D904" t="str">
            <v>Pacífico: desarrollo socioeconómico con equidad, integración y sostenibilidad ambiental</v>
          </cell>
          <cell r="E904" t="str">
            <v>Transporte</v>
          </cell>
          <cell r="F904" t="str">
            <v>MINTRANSPORTE</v>
          </cell>
          <cell r="G904" t="str">
            <v>Región Pacífico - Transporte</v>
          </cell>
          <cell r="H904">
            <v>5188</v>
          </cell>
          <cell r="I904" t="str">
            <v>Porcentaje de red vial nacional primaria en buen estado en la Región Pacífico</v>
          </cell>
          <cell r="J904" t="str">
            <v>Producto</v>
          </cell>
          <cell r="K904" t="str">
            <v>Sectorial</v>
          </cell>
          <cell r="L904" t="str">
            <v>SI</v>
          </cell>
          <cell r="M904" t="str">
            <v>NO</v>
          </cell>
          <cell r="N904" t="str">
            <v>NO</v>
          </cell>
          <cell r="O904" t="str">
            <v>SI</v>
          </cell>
          <cell r="P904" t="str">
            <v>Porcentaje</v>
          </cell>
          <cell r="Q904" t="str">
            <v>Trimestral</v>
          </cell>
          <cell r="R904" t="str">
            <v>Capacidad</v>
          </cell>
          <cell r="S904">
            <v>44</v>
          </cell>
          <cell r="T904">
            <v>45</v>
          </cell>
          <cell r="U904">
            <v>48</v>
          </cell>
          <cell r="V904">
            <v>48</v>
          </cell>
          <cell r="W904">
            <v>50</v>
          </cell>
          <cell r="X904">
            <v>50</v>
          </cell>
          <cell r="Y904">
            <v>46.03</v>
          </cell>
          <cell r="Z904">
            <v>50.75</v>
          </cell>
          <cell r="AA904">
            <v>46.03</v>
          </cell>
          <cell r="AB904">
            <v>33.83</v>
          </cell>
          <cell r="AC904">
            <v>42460.208333333299</v>
          </cell>
          <cell r="AD904">
            <v>42496.6240960301</v>
          </cell>
          <cell r="AE904" t="str">
            <v xml:space="preserve">46,03 % de la Red Vial primaria en la Región Pacífico se encuentra en Buen estado. </v>
          </cell>
          <cell r="AF904">
            <v>42460.208333333299</v>
          </cell>
          <cell r="AG904">
            <v>42496.624095868101</v>
          </cell>
          <cell r="AH904" t="str">
            <v>Carlos Alberto Sarabia Mancini</v>
          </cell>
          <cell r="AI904" t="str">
            <v>csarabia@mintransporte.gov.co</v>
          </cell>
          <cell r="AJ904">
            <v>30</v>
          </cell>
          <cell r="AK904">
            <v>42551.208333333299</v>
          </cell>
          <cell r="AL904">
            <v>-73</v>
          </cell>
        </row>
        <row r="905">
          <cell r="A905">
            <v>5195</v>
          </cell>
          <cell r="B905" t="str">
            <v>Todos por un Nuevo País</v>
          </cell>
          <cell r="C905" t="str">
            <v>Estrategias regionales</v>
          </cell>
          <cell r="D905" t="str">
            <v>Pacífico: desarrollo socioeconómico con equidad, integración y sostenibilidad ambiental</v>
          </cell>
          <cell r="E905" t="str">
            <v>Transporte</v>
          </cell>
          <cell r="F905" t="str">
            <v>MINTRANSPORTE</v>
          </cell>
          <cell r="G905" t="str">
            <v>Región Pacífico - Transporte</v>
          </cell>
          <cell r="H905">
            <v>5195</v>
          </cell>
          <cell r="I905" t="str">
            <v>Espacios de Infraestructura dedicada a la intermodalidad en la Región Pacífico</v>
          </cell>
          <cell r="J905" t="str">
            <v>Producto</v>
          </cell>
          <cell r="K905" t="str">
            <v>Sectorial</v>
          </cell>
          <cell r="L905" t="str">
            <v>SI</v>
          </cell>
          <cell r="M905" t="str">
            <v>SI</v>
          </cell>
          <cell r="N905" t="str">
            <v>NO</v>
          </cell>
          <cell r="O905" t="str">
            <v>SI</v>
          </cell>
          <cell r="P905" t="str">
            <v>Número</v>
          </cell>
          <cell r="Q905" t="str">
            <v>Trimestral</v>
          </cell>
          <cell r="R905" t="str">
            <v>Capacidad</v>
          </cell>
          <cell r="S905">
            <v>3</v>
          </cell>
          <cell r="T905">
            <v>3</v>
          </cell>
          <cell r="U905">
            <v>4</v>
          </cell>
          <cell r="V905">
            <v>6</v>
          </cell>
          <cell r="W905">
            <v>9</v>
          </cell>
          <cell r="X905">
            <v>9</v>
          </cell>
          <cell r="Y905">
            <v>0</v>
          </cell>
          <cell r="Z905">
            <v>0</v>
          </cell>
          <cell r="AA905">
            <v>0</v>
          </cell>
          <cell r="AB905">
            <v>0</v>
          </cell>
          <cell r="AC905">
            <v>0</v>
          </cell>
          <cell r="AD905">
            <v>0</v>
          </cell>
          <cell r="AE905" t="str">
            <v>La meta del año anterior fue superada en una unidad. Por lo anterior ya se tiene el cumplimiento dal año anterior y un avanc de 1 espacio para esta región.</v>
          </cell>
          <cell r="AF905">
            <v>42400.208333333299</v>
          </cell>
          <cell r="AG905">
            <v>42411.439179398098</v>
          </cell>
          <cell r="AH905" t="str">
            <v>Walid David Jalil Nasser</v>
          </cell>
          <cell r="AI905" t="str">
            <v>wdavid@mintransporte.gov.co</v>
          </cell>
          <cell r="AJ905">
            <v>30</v>
          </cell>
          <cell r="AK905">
            <v>0</v>
          </cell>
          <cell r="AL905">
            <v>0</v>
          </cell>
        </row>
        <row r="906">
          <cell r="A906">
            <v>5117</v>
          </cell>
          <cell r="B906" t="str">
            <v>Todos por un Nuevo País</v>
          </cell>
          <cell r="C906" t="str">
            <v>Estrategias regionales</v>
          </cell>
          <cell r="D906" t="str">
            <v>Pacífico: desarrollo socioeconómico con equidad, integración y sostenibilidad ambiental</v>
          </cell>
          <cell r="E906" t="str">
            <v>Vivienda</v>
          </cell>
          <cell r="F906" t="str">
            <v>MinVivienda</v>
          </cell>
          <cell r="G906" t="str">
            <v>Región Pacífico - Vivienda</v>
          </cell>
          <cell r="H906">
            <v>5117</v>
          </cell>
          <cell r="I906" t="str">
            <v>Nuevas personas beneficiadas con proyectos que mejoran provisión, calidad y/o continuidad de los servicios de acueducto y alcantarillado en la Regíon Pacífica.</v>
          </cell>
          <cell r="J906" t="str">
            <v>Producto</v>
          </cell>
          <cell r="K906" t="str">
            <v>Sectorial</v>
          </cell>
          <cell r="L906" t="str">
            <v>SI</v>
          </cell>
          <cell r="M906" t="str">
            <v>NO</v>
          </cell>
          <cell r="N906" t="str">
            <v>NO</v>
          </cell>
          <cell r="O906" t="str">
            <v>SI</v>
          </cell>
          <cell r="P906" t="str">
            <v>Personas</v>
          </cell>
          <cell r="Q906" t="str">
            <v>Anual</v>
          </cell>
          <cell r="R906" t="str">
            <v>Acumulado</v>
          </cell>
          <cell r="S906">
            <v>0</v>
          </cell>
          <cell r="T906">
            <v>99000</v>
          </cell>
          <cell r="U906">
            <v>99000</v>
          </cell>
          <cell r="V906">
            <v>148500</v>
          </cell>
          <cell r="W906">
            <v>148500</v>
          </cell>
          <cell r="X906">
            <v>495000</v>
          </cell>
          <cell r="Y906">
            <v>0</v>
          </cell>
          <cell r="Z906">
            <v>0</v>
          </cell>
          <cell r="AA906">
            <v>0</v>
          </cell>
          <cell r="AB906">
            <v>0</v>
          </cell>
          <cell r="AC906">
            <v>0</v>
          </cell>
          <cell r="AD906">
            <v>0</v>
          </cell>
          <cell r="AE906" t="str">
            <v>MARZO: Durante este periodo no se terminaron proyectos.</v>
          </cell>
          <cell r="AF906">
            <v>42460.208333333299</v>
          </cell>
          <cell r="AG906">
            <v>42496.445262847199</v>
          </cell>
          <cell r="AH906" t="str">
            <v>Diego Fernando Rojas</v>
          </cell>
          <cell r="AI906" t="str">
            <v>dfrojas@minvivienda.gov.co</v>
          </cell>
          <cell r="AJ906">
            <v>90</v>
          </cell>
          <cell r="AK906">
            <v>0</v>
          </cell>
          <cell r="AL906">
            <v>0</v>
          </cell>
        </row>
        <row r="907">
          <cell r="A907">
            <v>5118</v>
          </cell>
          <cell r="B907" t="str">
            <v>Todos por un Nuevo País</v>
          </cell>
          <cell r="C907" t="str">
            <v>Estrategias regionales</v>
          </cell>
          <cell r="D907" t="str">
            <v>Pacífico: desarrollo socioeconómico con equidad, integración y sostenibilidad ambiental</v>
          </cell>
          <cell r="E907" t="str">
            <v>Vivienda</v>
          </cell>
          <cell r="F907" t="str">
            <v>MinVivienda</v>
          </cell>
          <cell r="G907" t="str">
            <v>Región Pacífico - Vivienda</v>
          </cell>
          <cell r="H907">
            <v>5118</v>
          </cell>
          <cell r="I907" t="str">
            <v>Municipios que disponen de un sitio adecuado de disposición final en la región pacífica</v>
          </cell>
          <cell r="J907" t="str">
            <v>Producto</v>
          </cell>
          <cell r="K907" t="str">
            <v>Sectorial</v>
          </cell>
          <cell r="L907" t="str">
            <v>SI</v>
          </cell>
          <cell r="M907" t="str">
            <v>NO</v>
          </cell>
          <cell r="N907" t="str">
            <v>NO</v>
          </cell>
          <cell r="O907" t="str">
            <v>SI</v>
          </cell>
          <cell r="P907" t="str">
            <v>Municipios</v>
          </cell>
          <cell r="Q907" t="str">
            <v>Anual</v>
          </cell>
          <cell r="R907" t="str">
            <v>Acumulado</v>
          </cell>
          <cell r="S907">
            <v>0</v>
          </cell>
          <cell r="T907">
            <v>1</v>
          </cell>
          <cell r="U907">
            <v>1</v>
          </cell>
          <cell r="V907">
            <v>1</v>
          </cell>
          <cell r="W907">
            <v>2</v>
          </cell>
          <cell r="X907">
            <v>5</v>
          </cell>
          <cell r="Y907">
            <v>0</v>
          </cell>
          <cell r="Z907">
            <v>0</v>
          </cell>
          <cell r="AA907">
            <v>0</v>
          </cell>
          <cell r="AB907">
            <v>0</v>
          </cell>
          <cell r="AC907">
            <v>0</v>
          </cell>
          <cell r="AD907">
            <v>0</v>
          </cell>
          <cell r="AE907" t="str">
            <v xml:space="preserve">Gestión Realizada Seguimiento a plan de contingencia en disposición final. Reunión con consultores e interventores de los estudios y diseños para el relleno sanitario de Buenaventura – Valle del Cauca. </v>
          </cell>
          <cell r="AF907">
            <v>42490.208333333299</v>
          </cell>
          <cell r="AG907">
            <v>42495.720549039397</v>
          </cell>
          <cell r="AH907" t="str">
            <v>Guillermo Andres Arcila Hoyos</v>
          </cell>
          <cell r="AI907" t="str">
            <v>garcila@minvivienda.gov.co</v>
          </cell>
          <cell r="AJ907">
            <v>90</v>
          </cell>
          <cell r="AK907">
            <v>0</v>
          </cell>
          <cell r="AL907">
            <v>0</v>
          </cell>
        </row>
        <row r="908">
          <cell r="A908">
            <v>5120</v>
          </cell>
          <cell r="B908" t="str">
            <v>Todos por un Nuevo País</v>
          </cell>
          <cell r="C908" t="str">
            <v>Estrategias regionales</v>
          </cell>
          <cell r="D908" t="str">
            <v>Pacífico: desarrollo socioeconómico con equidad, integración y sostenibilidad ambiental</v>
          </cell>
          <cell r="E908" t="str">
            <v>Vivienda</v>
          </cell>
          <cell r="F908" t="str">
            <v>MinVivienda</v>
          </cell>
          <cell r="G908" t="str">
            <v>Región Pacífico - Vivienda</v>
          </cell>
          <cell r="H908">
            <v>5120</v>
          </cell>
          <cell r="I908" t="str">
            <v>Porcentaje de hogares en déficit de vivienda cualitativo  - Pacífico</v>
          </cell>
          <cell r="J908" t="str">
            <v>Producto</v>
          </cell>
          <cell r="K908" t="str">
            <v>Sectorial</v>
          </cell>
          <cell r="L908" t="str">
            <v>SI</v>
          </cell>
          <cell r="M908" t="str">
            <v>NO</v>
          </cell>
          <cell r="N908" t="str">
            <v>NO</v>
          </cell>
          <cell r="O908" t="str">
            <v>SI</v>
          </cell>
          <cell r="P908" t="str">
            <v>Porcentaje</v>
          </cell>
          <cell r="Q908" t="str">
            <v>Anual</v>
          </cell>
          <cell r="R908" t="str">
            <v>Reducción</v>
          </cell>
          <cell r="S908">
            <v>10.3</v>
          </cell>
          <cell r="T908">
            <v>10.199999999999999</v>
          </cell>
          <cell r="U908">
            <v>10</v>
          </cell>
          <cell r="V908">
            <v>9.6999999999999993</v>
          </cell>
          <cell r="W908">
            <v>9.5</v>
          </cell>
          <cell r="X908">
            <v>9.3000000000000007</v>
          </cell>
          <cell r="Y908">
            <v>0</v>
          </cell>
          <cell r="Z908">
            <v>0</v>
          </cell>
          <cell r="AA908">
            <v>0</v>
          </cell>
          <cell r="AB908">
            <v>0</v>
          </cell>
          <cell r="AC908">
            <v>0</v>
          </cell>
          <cell r="AD908">
            <v>0</v>
          </cell>
          <cell r="AE908">
            <v>0</v>
          </cell>
          <cell r="AF908">
            <v>0</v>
          </cell>
          <cell r="AG908">
            <v>0</v>
          </cell>
          <cell r="AH908" t="str">
            <v>Diana Margarita Barrera Cruz</v>
          </cell>
          <cell r="AI908" t="str">
            <v>dbarrera@minvivienda.gov.co</v>
          </cell>
          <cell r="AJ908">
            <v>120</v>
          </cell>
          <cell r="AK908">
            <v>0</v>
          </cell>
          <cell r="AL908">
            <v>0</v>
          </cell>
        </row>
        <row r="909">
          <cell r="A909">
            <v>5123</v>
          </cell>
          <cell r="B909" t="str">
            <v>Todos por un Nuevo País</v>
          </cell>
          <cell r="C909" t="str">
            <v>Estrategias regionales</v>
          </cell>
          <cell r="D909" t="str">
            <v>Pacífico: desarrollo socioeconómico con equidad, integración y sostenibilidad ambiental</v>
          </cell>
          <cell r="E909" t="str">
            <v>Vivienda</v>
          </cell>
          <cell r="F909" t="str">
            <v>MinVivienda</v>
          </cell>
          <cell r="G909" t="str">
            <v>Región Pacífico - Vivienda</v>
          </cell>
          <cell r="H909">
            <v>5123</v>
          </cell>
          <cell r="I909" t="str">
            <v>Iniciaciones de vivienda con apoyo del SFV de Fonvivienda en pacífico</v>
          </cell>
          <cell r="J909" t="str">
            <v>Producto</v>
          </cell>
          <cell r="K909" t="str">
            <v>Sectorial</v>
          </cell>
          <cell r="L909" t="str">
            <v>SI</v>
          </cell>
          <cell r="M909" t="str">
            <v>NO</v>
          </cell>
          <cell r="N909" t="str">
            <v>NO</v>
          </cell>
          <cell r="O909" t="str">
            <v>SI</v>
          </cell>
          <cell r="P909" t="str">
            <v>Viviendas</v>
          </cell>
          <cell r="Q909" t="str">
            <v>Mensual</v>
          </cell>
          <cell r="R909" t="str">
            <v>Acumulado</v>
          </cell>
          <cell r="S909">
            <v>15848</v>
          </cell>
          <cell r="T909">
            <v>5000</v>
          </cell>
          <cell r="U909">
            <v>5000</v>
          </cell>
          <cell r="V909">
            <v>5000</v>
          </cell>
          <cell r="W909">
            <v>5000</v>
          </cell>
          <cell r="X909">
            <v>20000</v>
          </cell>
          <cell r="Y909">
            <v>3552</v>
          </cell>
          <cell r="Z909">
            <v>71.040000000000006</v>
          </cell>
          <cell r="AA909">
            <v>10537</v>
          </cell>
          <cell r="AB909">
            <v>52.685000000000002</v>
          </cell>
          <cell r="AC909">
            <v>42460.208333333299</v>
          </cell>
          <cell r="AD909">
            <v>42501.425161886596</v>
          </cell>
          <cell r="AE909" t="str">
            <v xml:space="preserve">Durante el mes de marzo se habilitaron 1.057 hogares en el marco del programa "Mi Casa Ya" y se iniciaron 808 soluciones de vivienda de interés prioritario y social en el programa Frech para la región pacifica , para un total de 1.865 hogares habilitados </v>
          </cell>
          <cell r="AF909">
            <v>42460.208333333299</v>
          </cell>
          <cell r="AG909">
            <v>42501.424444328703</v>
          </cell>
          <cell r="AH909" t="str">
            <v>Alejandro Quintero Romero</v>
          </cell>
          <cell r="AI909" t="str">
            <v>alquintero@minvivienda.gov.co</v>
          </cell>
          <cell r="AJ909">
            <v>30</v>
          </cell>
          <cell r="AK909">
            <v>42490.208333333299</v>
          </cell>
          <cell r="AL909">
            <v>-13</v>
          </cell>
        </row>
        <row r="910">
          <cell r="A910">
            <v>5248</v>
          </cell>
          <cell r="B910" t="str">
            <v>Todos por un Nuevo País</v>
          </cell>
          <cell r="C910" t="str">
            <v>Estrategias regionales</v>
          </cell>
          <cell r="D910" t="str">
            <v>Pacífico: desarrollo socioeconómico con equidad, integración y sostenibilidad ambiental</v>
          </cell>
          <cell r="E910" t="str">
            <v>Vivienda</v>
          </cell>
          <cell r="F910" t="str">
            <v>MinVivienda</v>
          </cell>
          <cell r="G910" t="str">
            <v>Región Pacífico - Vivienda</v>
          </cell>
          <cell r="H910">
            <v>5248</v>
          </cell>
          <cell r="I910" t="str">
            <v>Personas con manejo adecuado de aguas residuales en la zona rural en la Región Pacífica</v>
          </cell>
          <cell r="J910" t="str">
            <v>Producto</v>
          </cell>
          <cell r="K910" t="str">
            <v>Sectorial</v>
          </cell>
          <cell r="L910" t="str">
            <v>SI</v>
          </cell>
          <cell r="M910" t="str">
            <v>NO</v>
          </cell>
          <cell r="N910" t="str">
            <v>NO</v>
          </cell>
          <cell r="O910" t="str">
            <v>SI</v>
          </cell>
          <cell r="P910" t="str">
            <v>Personas</v>
          </cell>
          <cell r="Q910" t="str">
            <v>Anual</v>
          </cell>
          <cell r="R910" t="str">
            <v>Capacidad</v>
          </cell>
          <cell r="S910">
            <v>1259000</v>
          </cell>
          <cell r="T910">
            <v>1305000</v>
          </cell>
          <cell r="U910">
            <v>1351000</v>
          </cell>
          <cell r="V910">
            <v>1420000</v>
          </cell>
          <cell r="W910">
            <v>1489000</v>
          </cell>
          <cell r="X910">
            <v>1489000</v>
          </cell>
          <cell r="Y910">
            <v>0</v>
          </cell>
          <cell r="Z910">
            <v>0</v>
          </cell>
          <cell r="AA910">
            <v>0</v>
          </cell>
          <cell r="AB910">
            <v>0</v>
          </cell>
          <cell r="AC910">
            <v>0</v>
          </cell>
          <cell r="AD910">
            <v>0</v>
          </cell>
          <cell r="AE910" t="str">
            <v>Con motivo del Día Mundial del Reciclador, que se celebra en el mes de marzo, El Ministerio de Vivienda, Ciudad y Territorio lanzó la campaña "Reconoce a tu reciclador- Es un vecino más", que busca dignificar y reconocer la labor de la población reciclado</v>
          </cell>
          <cell r="AF910">
            <v>42429.208333333299</v>
          </cell>
          <cell r="AG910">
            <v>42439.715626932899</v>
          </cell>
          <cell r="AH910" t="str">
            <v>Javier Orlando Moreno Mendez</v>
          </cell>
          <cell r="AI910" t="str">
            <v>jmoreno@minvivienda.gov.co</v>
          </cell>
          <cell r="AJ910">
            <v>360</v>
          </cell>
          <cell r="AK910">
            <v>0</v>
          </cell>
          <cell r="AL910">
            <v>0</v>
          </cell>
        </row>
        <row r="911">
          <cell r="A911">
            <v>5249</v>
          </cell>
          <cell r="B911" t="str">
            <v>Todos por un Nuevo País</v>
          </cell>
          <cell r="C911" t="str">
            <v>Estrategias regionales</v>
          </cell>
          <cell r="D911" t="str">
            <v>Pacífico: desarrollo socioeconómico con equidad, integración y sostenibilidad ambiental</v>
          </cell>
          <cell r="E911" t="str">
            <v>Vivienda</v>
          </cell>
          <cell r="F911" t="str">
            <v>MinVivienda</v>
          </cell>
          <cell r="G911" t="str">
            <v>Región Pacífico - Vivienda</v>
          </cell>
          <cell r="H911">
            <v>5249</v>
          </cell>
          <cell r="I911" t="str">
            <v>Personas con acceso a agua potable en la zona rural en la Región Pacífica</v>
          </cell>
          <cell r="J911" t="str">
            <v>Producto</v>
          </cell>
          <cell r="K911" t="str">
            <v>Sectorial</v>
          </cell>
          <cell r="L911" t="str">
            <v>SI</v>
          </cell>
          <cell r="M911" t="str">
            <v>NO</v>
          </cell>
          <cell r="N911" t="str">
            <v>NO</v>
          </cell>
          <cell r="O911" t="str">
            <v>SI</v>
          </cell>
          <cell r="P911" t="str">
            <v>Personas</v>
          </cell>
          <cell r="Q911" t="str">
            <v>Anual</v>
          </cell>
          <cell r="R911" t="str">
            <v>Capacidad</v>
          </cell>
          <cell r="S911">
            <v>1296000</v>
          </cell>
          <cell r="T911">
            <v>1336000</v>
          </cell>
          <cell r="U911">
            <v>1376000</v>
          </cell>
          <cell r="V911">
            <v>1436000</v>
          </cell>
          <cell r="W911">
            <v>1496000</v>
          </cell>
          <cell r="X911">
            <v>1496000</v>
          </cell>
          <cell r="Y911">
            <v>0</v>
          </cell>
          <cell r="Z911">
            <v>0</v>
          </cell>
          <cell r="AA911">
            <v>0</v>
          </cell>
          <cell r="AB911">
            <v>0</v>
          </cell>
          <cell r="AC911">
            <v>0</v>
          </cell>
          <cell r="AD911">
            <v>0</v>
          </cell>
          <cell r="AE911" t="str">
            <v>El proyecto normativo se presentó a participación ciudadana entre el 4 y el 24 de noviembre de 2015 y a 31 de diciembre de la misma vigencia se encuentra en ajustes, según los resultados de la participación ciudadana y lo requerido por la oficina jurídica</v>
          </cell>
          <cell r="AF911">
            <v>42400.208333333299</v>
          </cell>
          <cell r="AG911">
            <v>42439.715769710601</v>
          </cell>
          <cell r="AH911" t="str">
            <v>Javier Orlando Moreno Mendez</v>
          </cell>
          <cell r="AI911" t="str">
            <v>jmoreno@minvivienda.gov.co</v>
          </cell>
          <cell r="AJ911">
            <v>360</v>
          </cell>
          <cell r="AK911">
            <v>0</v>
          </cell>
          <cell r="AL911">
            <v>0</v>
          </cell>
        </row>
        <row r="912">
          <cell r="A912">
            <v>5250</v>
          </cell>
          <cell r="B912" t="str">
            <v>Todos por un Nuevo País</v>
          </cell>
          <cell r="C912" t="str">
            <v>Estrategias regionales</v>
          </cell>
          <cell r="D912" t="str">
            <v>Pacífico: desarrollo socioeconómico con equidad, integración y sostenibilidad ambiental</v>
          </cell>
          <cell r="E912" t="str">
            <v>Vivienda</v>
          </cell>
          <cell r="F912" t="str">
            <v>MinVivienda</v>
          </cell>
          <cell r="G912" t="str">
            <v>Región Pacífico - Vivienda</v>
          </cell>
          <cell r="H912">
            <v>5250</v>
          </cell>
          <cell r="I912" t="str">
            <v>Porcentaje de Residuos Sólidos Municipales Aprovechados en la Región Pacífica</v>
          </cell>
          <cell r="J912" t="str">
            <v>Resultado</v>
          </cell>
          <cell r="K912" t="str">
            <v>Sectorial</v>
          </cell>
          <cell r="L912" t="str">
            <v>SI</v>
          </cell>
          <cell r="M912" t="str">
            <v>NO</v>
          </cell>
          <cell r="N912" t="str">
            <v>NO</v>
          </cell>
          <cell r="O912" t="str">
            <v>SI</v>
          </cell>
          <cell r="P912" t="str">
            <v>Porcentaje</v>
          </cell>
          <cell r="Q912" t="str">
            <v>Anual</v>
          </cell>
          <cell r="R912" t="str">
            <v>Capacidad</v>
          </cell>
          <cell r="S912">
            <v>13</v>
          </cell>
          <cell r="T912">
            <v>0</v>
          </cell>
          <cell r="U912">
            <v>0</v>
          </cell>
          <cell r="V912">
            <v>0</v>
          </cell>
          <cell r="W912">
            <v>0</v>
          </cell>
          <cell r="X912">
            <v>17</v>
          </cell>
          <cell r="Y912">
            <v>0</v>
          </cell>
          <cell r="Z912">
            <v>0</v>
          </cell>
          <cell r="AA912">
            <v>0</v>
          </cell>
          <cell r="AB912">
            <v>0</v>
          </cell>
          <cell r="AC912">
            <v>0</v>
          </cell>
          <cell r="AD912">
            <v>0</v>
          </cell>
          <cell r="AE912" t="str">
            <v>REPORTE CUALITATIVO FEBRERO 2016 Con motivo del Día Mundial del Reciclador, que se celebra en el mes de marzo, El Ministerio de Vivienda, Ciudad y Territorio lanzó la campaña "Reconoce a tu reciclador- Es un vecino más", que busca dignificar y reconocer l</v>
          </cell>
          <cell r="AF912">
            <v>42429.25</v>
          </cell>
          <cell r="AG912">
            <v>42500.443888275498</v>
          </cell>
          <cell r="AH912" t="str">
            <v>Javier Orlando Moreno Mendez</v>
          </cell>
          <cell r="AI912" t="str">
            <v>jmoreno@minvivienda.gov.co</v>
          </cell>
          <cell r="AJ912">
            <v>90</v>
          </cell>
          <cell r="AK912">
            <v>0</v>
          </cell>
          <cell r="AL912">
            <v>0</v>
          </cell>
        </row>
        <row r="913">
          <cell r="A913">
            <v>5378</v>
          </cell>
          <cell r="B913" t="str">
            <v>Todos por un Nuevo País</v>
          </cell>
          <cell r="C913" t="str">
            <v>Estrategias regionales</v>
          </cell>
          <cell r="D913" t="str">
            <v>Pacífico: desarrollo socioeconómico con equidad, integración y sostenibilidad ambiental</v>
          </cell>
          <cell r="E913" t="str">
            <v>Vivienda</v>
          </cell>
          <cell r="F913" t="str">
            <v>MinVivienda</v>
          </cell>
          <cell r="G913" t="str">
            <v>Región Pacífico - Vivienda</v>
          </cell>
          <cell r="H913">
            <v>5378</v>
          </cell>
          <cell r="I913" t="str">
            <v>Mejoramientos de vivienda ejecutados - Pacífico</v>
          </cell>
          <cell r="J913" t="str">
            <v>Gestión</v>
          </cell>
          <cell r="K913" t="str">
            <v>Sectorial</v>
          </cell>
          <cell r="L913" t="str">
            <v>SI</v>
          </cell>
          <cell r="M913" t="str">
            <v>NO</v>
          </cell>
          <cell r="N913" t="str">
            <v>NO</v>
          </cell>
          <cell r="O913" t="str">
            <v>SI</v>
          </cell>
          <cell r="P913" t="str">
            <v>Mejoramientos</v>
          </cell>
          <cell r="Q913" t="str">
            <v>Trimestral</v>
          </cell>
          <cell r="R913" t="str">
            <v>Acumulado</v>
          </cell>
          <cell r="S913">
            <v>0</v>
          </cell>
          <cell r="T913">
            <v>795</v>
          </cell>
          <cell r="U913">
            <v>893</v>
          </cell>
          <cell r="V913">
            <v>607</v>
          </cell>
          <cell r="W913">
            <v>565</v>
          </cell>
          <cell r="X913">
            <v>2860</v>
          </cell>
          <cell r="Y913">
            <v>7</v>
          </cell>
          <cell r="Z913">
            <v>0.78</v>
          </cell>
          <cell r="AA913">
            <v>996</v>
          </cell>
          <cell r="AB913">
            <v>34.83</v>
          </cell>
          <cell r="AC913">
            <v>42460.208333333299</v>
          </cell>
          <cell r="AD913">
            <v>42471.464014467601</v>
          </cell>
          <cell r="AE913" t="str">
            <v xml:space="preserve">En el primer trimestre de 2016, se iniciaron 7 mejoramientos de vivienda, en el Municipio de Bolívar en el Departamento del Cauca. </v>
          </cell>
          <cell r="AF913">
            <v>42460.208333333299</v>
          </cell>
          <cell r="AG913">
            <v>42471.464014317098</v>
          </cell>
          <cell r="AH913" t="str">
            <v>German Alberto Diaz</v>
          </cell>
          <cell r="AI913" t="str">
            <v>gdiaz@minvivienda.gov.co</v>
          </cell>
          <cell r="AJ913">
            <v>30</v>
          </cell>
          <cell r="AK913">
            <v>42551.208333333299</v>
          </cell>
          <cell r="AL913">
            <v>-73</v>
          </cell>
        </row>
        <row r="914">
          <cell r="A914">
            <v>5055</v>
          </cell>
          <cell r="B914" t="str">
            <v>Todos por un Nuevo País</v>
          </cell>
          <cell r="C914" t="str">
            <v>Estrategias regionales</v>
          </cell>
          <cell r="D914" t="str">
            <v>Medio ambiente, agroindustria y desarrollo humano: crecimiento y bienestar para los Llanos</v>
          </cell>
          <cell r="E914" t="str">
            <v>Agropecuario</v>
          </cell>
          <cell r="F914" t="str">
            <v>MINAGRICULTURA</v>
          </cell>
          <cell r="G914" t="str">
            <v>Región Llanos - Agricultura</v>
          </cell>
          <cell r="H914">
            <v>5055</v>
          </cell>
          <cell r="I914" t="str">
            <v>Modelos productivos definidos por sistema y región - Llanos</v>
          </cell>
          <cell r="J914" t="str">
            <v>Producto</v>
          </cell>
          <cell r="K914" t="str">
            <v>Sectorial</v>
          </cell>
          <cell r="L914" t="str">
            <v>SI</v>
          </cell>
          <cell r="M914" t="str">
            <v>SI</v>
          </cell>
          <cell r="N914" t="str">
            <v>NO</v>
          </cell>
          <cell r="O914" t="str">
            <v>SI</v>
          </cell>
          <cell r="P914" t="str">
            <v>Modelos productivos</v>
          </cell>
          <cell r="Q914" t="str">
            <v>Anual</v>
          </cell>
          <cell r="R914" t="str">
            <v>Acumulado</v>
          </cell>
          <cell r="S914">
            <v>0</v>
          </cell>
          <cell r="T914">
            <v>0</v>
          </cell>
          <cell r="U914">
            <v>2</v>
          </cell>
          <cell r="V914">
            <v>2</v>
          </cell>
          <cell r="W914">
            <v>2</v>
          </cell>
          <cell r="X914">
            <v>6</v>
          </cell>
          <cell r="Y914">
            <v>0</v>
          </cell>
          <cell r="Z914">
            <v>0</v>
          </cell>
          <cell r="AA914">
            <v>0</v>
          </cell>
          <cell r="AB914">
            <v>0</v>
          </cell>
          <cell r="AC914">
            <v>0</v>
          </cell>
          <cell r="AD914">
            <v>0</v>
          </cell>
          <cell r="AE914">
            <v>0</v>
          </cell>
          <cell r="AF914">
            <v>0</v>
          </cell>
          <cell r="AG914">
            <v>0</v>
          </cell>
          <cell r="AH914" t="str">
            <v>Claudia Jimena Cuervo Cardona</v>
          </cell>
          <cell r="AI914" t="str">
            <v>claudia.cuervo@minagricultura.gov.co</v>
          </cell>
          <cell r="AJ914">
            <v>15</v>
          </cell>
          <cell r="AK914">
            <v>0</v>
          </cell>
          <cell r="AL914">
            <v>0</v>
          </cell>
        </row>
        <row r="915">
          <cell r="A915">
            <v>5051</v>
          </cell>
          <cell r="B915" t="str">
            <v>Todos por un Nuevo País</v>
          </cell>
          <cell r="C915" t="str">
            <v>Estrategias regionales</v>
          </cell>
          <cell r="D915" t="str">
            <v>Medio ambiente, agroindustria y desarrollo humano: crecimiento y bienestar para los Llanos</v>
          </cell>
          <cell r="E915" t="str">
            <v>Agropecuario</v>
          </cell>
          <cell r="F915" t="str">
            <v>MINAGRICULTURA</v>
          </cell>
          <cell r="G915" t="str">
            <v>Región Llanos - Agricultura</v>
          </cell>
          <cell r="H915">
            <v>5051</v>
          </cell>
          <cell r="I915" t="str">
            <v>Hectáreas estratégicas para el desarrollo de sistemas productivos zonificadas a escala 1:25.000 - Llanos</v>
          </cell>
          <cell r="J915" t="str">
            <v>Producto</v>
          </cell>
          <cell r="K915" t="str">
            <v>Sectorial</v>
          </cell>
          <cell r="L915" t="str">
            <v>SI</v>
          </cell>
          <cell r="M915" t="str">
            <v>SI</v>
          </cell>
          <cell r="N915" t="str">
            <v>NO</v>
          </cell>
          <cell r="O915" t="str">
            <v>SI</v>
          </cell>
          <cell r="P915" t="str">
            <v>Hectáreas</v>
          </cell>
          <cell r="Q915" t="str">
            <v>Anual</v>
          </cell>
          <cell r="R915" t="str">
            <v>Acumulado</v>
          </cell>
          <cell r="S915">
            <v>0</v>
          </cell>
          <cell r="T915">
            <v>600000</v>
          </cell>
          <cell r="U915">
            <v>324335</v>
          </cell>
          <cell r="V915">
            <v>0</v>
          </cell>
          <cell r="W915">
            <v>0</v>
          </cell>
          <cell r="X915">
            <v>924335</v>
          </cell>
          <cell r="Y915">
            <v>0</v>
          </cell>
          <cell r="Z915">
            <v>0</v>
          </cell>
          <cell r="AA915">
            <v>0</v>
          </cell>
          <cell r="AB915">
            <v>0</v>
          </cell>
          <cell r="AC915">
            <v>0</v>
          </cell>
          <cell r="AD915">
            <v>0</v>
          </cell>
          <cell r="AE915" t="str">
            <v>Los estudios de evaluación de tierras para obtención del producto "Hectáreas estratégicas para el desarrollo de sistemas productivos zonificadas a escala 1:25.000" en el cuatrenio tienen la siguiente priorización de acuerdo con la disponibilidad de la inf</v>
          </cell>
          <cell r="AF915">
            <v>42460.208333333299</v>
          </cell>
          <cell r="AG915">
            <v>42500.718155173599</v>
          </cell>
          <cell r="AH915" t="str">
            <v>Daniel Aguilar</v>
          </cell>
          <cell r="AI915" t="str">
            <v>emiro.diaz@upra.gov.co</v>
          </cell>
          <cell r="AJ915">
            <v>30</v>
          </cell>
          <cell r="AK915">
            <v>0</v>
          </cell>
          <cell r="AL915">
            <v>0</v>
          </cell>
        </row>
        <row r="916">
          <cell r="A916">
            <v>5052</v>
          </cell>
          <cell r="B916" t="str">
            <v>Todos por un Nuevo País</v>
          </cell>
          <cell r="C916" t="str">
            <v>Estrategias regionales</v>
          </cell>
          <cell r="D916" t="str">
            <v>Medio ambiente, agroindustria y desarrollo humano: crecimiento y bienestar para los Llanos</v>
          </cell>
          <cell r="E916" t="str">
            <v>Agropecuario</v>
          </cell>
          <cell r="F916" t="str">
            <v>MINAGRICULTURA</v>
          </cell>
          <cell r="G916" t="str">
            <v>Región Llanos - Agricultura</v>
          </cell>
          <cell r="H916">
            <v>5052</v>
          </cell>
          <cell r="I916" t="str">
            <v>Predios formalizados  y entregados  para  el desarrollo rural - Llanos</v>
          </cell>
          <cell r="J916" t="str">
            <v>Producto</v>
          </cell>
          <cell r="K916" t="str">
            <v>Sectorial</v>
          </cell>
          <cell r="L916" t="str">
            <v>SI</v>
          </cell>
          <cell r="M916" t="str">
            <v>SI</v>
          </cell>
          <cell r="N916" t="str">
            <v>NO</v>
          </cell>
          <cell r="O916" t="str">
            <v>SI</v>
          </cell>
          <cell r="P916" t="str">
            <v>Predios</v>
          </cell>
          <cell r="Q916" t="str">
            <v>Mensual</v>
          </cell>
          <cell r="R916" t="str">
            <v>Acumulado</v>
          </cell>
          <cell r="S916">
            <v>0</v>
          </cell>
          <cell r="T916">
            <v>0</v>
          </cell>
          <cell r="U916">
            <v>0</v>
          </cell>
          <cell r="V916">
            <v>0</v>
          </cell>
          <cell r="W916">
            <v>0</v>
          </cell>
          <cell r="X916">
            <v>6522</v>
          </cell>
          <cell r="Y916">
            <v>0</v>
          </cell>
          <cell r="Z916">
            <v>0</v>
          </cell>
          <cell r="AA916">
            <v>2328</v>
          </cell>
          <cell r="AB916">
            <v>35.700000000000003</v>
          </cell>
          <cell r="AC916">
            <v>42429.208333333299</v>
          </cell>
          <cell r="AD916">
            <v>42439.606113391201</v>
          </cell>
          <cell r="AE916" t="str">
            <v>"La Subgerencia de Tierras Rurales, en el 2015 diseñó un plan de choque y realizó apoyo y capacitación a todas las Direcciones Territoriales del Instituto Colombiano de Desarrollo Rural INCODER, coadyuvando al cargue en el Aplicativo de las Resoluciones d</v>
          </cell>
          <cell r="AF916">
            <v>42429.208333333299</v>
          </cell>
          <cell r="AG916">
            <v>42439.606113275499</v>
          </cell>
          <cell r="AH916" t="str">
            <v>Ana Mónica Vargas Suárez</v>
          </cell>
          <cell r="AI916" t="str">
            <v>ana.vargas@minagricultura.gov.co</v>
          </cell>
          <cell r="AJ916">
            <v>5</v>
          </cell>
          <cell r="AK916">
            <v>42458.208333333299</v>
          </cell>
          <cell r="AL916">
            <v>43</v>
          </cell>
        </row>
        <row r="917">
          <cell r="A917">
            <v>5053</v>
          </cell>
          <cell r="B917" t="str">
            <v>Todos por un Nuevo País</v>
          </cell>
          <cell r="C917" t="str">
            <v>Estrategias regionales</v>
          </cell>
          <cell r="D917" t="str">
            <v>Medio ambiente, agroindustria y desarrollo humano: crecimiento y bienestar para los Llanos</v>
          </cell>
          <cell r="E917" t="str">
            <v>Agropecuario</v>
          </cell>
          <cell r="F917" t="str">
            <v>MINAGRICULTURA</v>
          </cell>
          <cell r="G917" t="str">
            <v>Región Llanos - Agricultura</v>
          </cell>
          <cell r="H917">
            <v>5053</v>
          </cell>
          <cell r="I917" t="str">
            <v>Hectáreas sembradas de cultivos priorizados - Llanos</v>
          </cell>
          <cell r="J917" t="str">
            <v>Producto</v>
          </cell>
          <cell r="K917" t="str">
            <v>Sectorial</v>
          </cell>
          <cell r="L917" t="str">
            <v>SI</v>
          </cell>
          <cell r="M917" t="str">
            <v>SI</v>
          </cell>
          <cell r="N917" t="str">
            <v>NO</v>
          </cell>
          <cell r="O917" t="str">
            <v>SI</v>
          </cell>
          <cell r="P917" t="str">
            <v>Hectáreas</v>
          </cell>
          <cell r="Q917" t="str">
            <v>Anual</v>
          </cell>
          <cell r="R917" t="str">
            <v>Capacidad</v>
          </cell>
          <cell r="S917">
            <v>547556</v>
          </cell>
          <cell r="T917">
            <v>578599.06299999997</v>
          </cell>
          <cell r="U917">
            <v>609642.29799999995</v>
          </cell>
          <cell r="V917">
            <v>640685.53399999999</v>
          </cell>
          <cell r="W917">
            <v>671728.77</v>
          </cell>
          <cell r="X917">
            <v>671728</v>
          </cell>
          <cell r="Y917">
            <v>0</v>
          </cell>
          <cell r="Z917">
            <v>0</v>
          </cell>
          <cell r="AA917">
            <v>0</v>
          </cell>
          <cell r="AB917">
            <v>0</v>
          </cell>
          <cell r="AC917">
            <v>0</v>
          </cell>
          <cell r="AD917">
            <v>0</v>
          </cell>
          <cell r="AE917">
            <v>0</v>
          </cell>
          <cell r="AF917">
            <v>0</v>
          </cell>
          <cell r="AG917">
            <v>0</v>
          </cell>
          <cell r="AH917" t="str">
            <v>César Oliveros Cárdenas</v>
          </cell>
          <cell r="AI917" t="str">
            <v>cesar.oliveros@minagricultura.gov.co</v>
          </cell>
          <cell r="AJ917">
            <v>0</v>
          </cell>
          <cell r="AK917">
            <v>0</v>
          </cell>
          <cell r="AL917">
            <v>0</v>
          </cell>
        </row>
        <row r="918">
          <cell r="A918">
            <v>5054</v>
          </cell>
          <cell r="B918" t="str">
            <v>Todos por un Nuevo País</v>
          </cell>
          <cell r="C918" t="str">
            <v>Estrategias regionales</v>
          </cell>
          <cell r="D918" t="str">
            <v>Medio ambiente, agroindustria y desarrollo humano: crecimiento y bienestar para los Llanos</v>
          </cell>
          <cell r="E918" t="str">
            <v>Agropecuario</v>
          </cell>
          <cell r="F918" t="str">
            <v>MINAGRICULTURA</v>
          </cell>
          <cell r="G918" t="str">
            <v>Región Llanos - Agricultura</v>
          </cell>
          <cell r="H918">
            <v>5054</v>
          </cell>
          <cell r="I918" t="str">
            <v>Hectáreas reforestadas - Llanos</v>
          </cell>
          <cell r="J918" t="str">
            <v>Producto</v>
          </cell>
          <cell r="K918" t="str">
            <v>Sectorial</v>
          </cell>
          <cell r="L918" t="str">
            <v>SI</v>
          </cell>
          <cell r="M918" t="str">
            <v>SI</v>
          </cell>
          <cell r="N918" t="str">
            <v>NO</v>
          </cell>
          <cell r="O918" t="str">
            <v>SI</v>
          </cell>
          <cell r="P918" t="str">
            <v>Hectáreas</v>
          </cell>
          <cell r="Q918" t="str">
            <v>Anual</v>
          </cell>
          <cell r="R918" t="str">
            <v>Acumulado</v>
          </cell>
          <cell r="S918">
            <v>95743</v>
          </cell>
          <cell r="T918">
            <v>6000</v>
          </cell>
          <cell r="U918">
            <v>28000</v>
          </cell>
          <cell r="V918">
            <v>30000</v>
          </cell>
          <cell r="W918">
            <v>24000</v>
          </cell>
          <cell r="X918">
            <v>88000</v>
          </cell>
          <cell r="Y918">
            <v>0</v>
          </cell>
          <cell r="Z918">
            <v>0</v>
          </cell>
          <cell r="AA918">
            <v>0</v>
          </cell>
          <cell r="AB918">
            <v>0</v>
          </cell>
          <cell r="AC918">
            <v>0</v>
          </cell>
          <cell r="AD918">
            <v>0</v>
          </cell>
          <cell r="AE918">
            <v>0</v>
          </cell>
          <cell r="AF918">
            <v>0</v>
          </cell>
          <cell r="AG918">
            <v>0</v>
          </cell>
          <cell r="AH918" t="str">
            <v>César Oliveros Cárdenas</v>
          </cell>
          <cell r="AI918" t="str">
            <v>cesar.oliveros@minagricultura.gov.co</v>
          </cell>
          <cell r="AJ918">
            <v>0</v>
          </cell>
          <cell r="AK918">
            <v>0</v>
          </cell>
          <cell r="AL918">
            <v>0</v>
          </cell>
        </row>
        <row r="919">
          <cell r="A919">
            <v>5084</v>
          </cell>
          <cell r="B919" t="str">
            <v>Todos por un Nuevo País</v>
          </cell>
          <cell r="C919" t="str">
            <v>Estrategias regionales</v>
          </cell>
          <cell r="D919" t="str">
            <v>Medio ambiente, agroindustria y desarrollo humano: crecimiento y bienestar para los Llanos</v>
          </cell>
          <cell r="E919" t="str">
            <v>Ambiente</v>
          </cell>
          <cell r="F919" t="str">
            <v>MinAmbiente</v>
          </cell>
          <cell r="G919" t="str">
            <v>Región Llanos - Ambiente</v>
          </cell>
          <cell r="H919">
            <v>5084</v>
          </cell>
          <cell r="I919" t="str">
            <v>Hectáreas que cuentan con planes de ordenación y manejo de cuenca elaborados y/o ajustados. (Llanos)</v>
          </cell>
          <cell r="J919" t="str">
            <v>Gestión</v>
          </cell>
          <cell r="K919" t="str">
            <v>Sectorial</v>
          </cell>
          <cell r="L919" t="str">
            <v>SI</v>
          </cell>
          <cell r="M919" t="str">
            <v>SI</v>
          </cell>
          <cell r="N919" t="str">
            <v>NO</v>
          </cell>
          <cell r="O919" t="str">
            <v>SI</v>
          </cell>
          <cell r="P919" t="str">
            <v>Hectáreas</v>
          </cell>
          <cell r="Q919" t="str">
            <v>Semestral</v>
          </cell>
          <cell r="R919" t="str">
            <v>Capacidad</v>
          </cell>
          <cell r="S919">
            <v>100788</v>
          </cell>
          <cell r="T919">
            <v>100788</v>
          </cell>
          <cell r="U919">
            <v>100788</v>
          </cell>
          <cell r="V919">
            <v>1289366</v>
          </cell>
          <cell r="W919">
            <v>2144387</v>
          </cell>
          <cell r="X919">
            <v>2144387</v>
          </cell>
          <cell r="Y919">
            <v>0</v>
          </cell>
          <cell r="Z919">
            <v>0</v>
          </cell>
          <cell r="AA919">
            <v>0</v>
          </cell>
          <cell r="AB919">
            <v>0</v>
          </cell>
          <cell r="AC919">
            <v>0</v>
          </cell>
          <cell r="AD919">
            <v>0</v>
          </cell>
          <cell r="AE919" t="str">
            <v>• Se han conformado el 100% de Comisiones Conjuntas para abordar los procesos de ordenamiento de Cuencas priorizadas (3 Comisiones Conjuntas) • Se han declarado en ordenación las 5 cuencas objeto de elaboración y/o ajuste de POMCAS • Se han contratado 4 C</v>
          </cell>
          <cell r="AF919">
            <v>42490.208333333299</v>
          </cell>
          <cell r="AG919">
            <v>42506.797005706001</v>
          </cell>
          <cell r="AH919" t="str">
            <v>Ricardo Arnold Baduin Ricardo</v>
          </cell>
          <cell r="AI919" t="str">
            <v>RBaduin@minambiente.gov.co</v>
          </cell>
          <cell r="AJ919">
            <v>0</v>
          </cell>
          <cell r="AK919">
            <v>0</v>
          </cell>
          <cell r="AL919">
            <v>0</v>
          </cell>
        </row>
        <row r="920">
          <cell r="A920">
            <v>5088</v>
          </cell>
          <cell r="B920" t="str">
            <v>Todos por un Nuevo País</v>
          </cell>
          <cell r="C920" t="str">
            <v>Estrategias regionales</v>
          </cell>
          <cell r="D920" t="str">
            <v>Medio ambiente, agroindustria y desarrollo humano: crecimiento y bienestar para los Llanos</v>
          </cell>
          <cell r="E920" t="str">
            <v>Ambiente</v>
          </cell>
          <cell r="F920" t="str">
            <v>MinAmbiente</v>
          </cell>
          <cell r="G920" t="str">
            <v>Región Llanos - Ambiente</v>
          </cell>
          <cell r="H920">
            <v>5088</v>
          </cell>
          <cell r="I920" t="str">
            <v>Número de municipios asesorados por las Autoridades Ambientales para la revisión y ajuste de los Planes de Ordenamiento Territorial (POT), incorporando las determinantes ambientales incluyendo la temática de riesgo.(Región Llanos).</v>
          </cell>
          <cell r="J920" t="str">
            <v>Resultado</v>
          </cell>
          <cell r="K920" t="str">
            <v>Sectorial</v>
          </cell>
          <cell r="L920" t="str">
            <v>SI</v>
          </cell>
          <cell r="M920" t="str">
            <v>SI</v>
          </cell>
          <cell r="N920" t="str">
            <v>NO</v>
          </cell>
          <cell r="O920" t="str">
            <v>SI</v>
          </cell>
          <cell r="P920" t="str">
            <v>Municipios</v>
          </cell>
          <cell r="Q920" t="str">
            <v>Semestral</v>
          </cell>
          <cell r="R920" t="str">
            <v>Capacidad</v>
          </cell>
          <cell r="S920">
            <v>0</v>
          </cell>
          <cell r="T920">
            <v>3</v>
          </cell>
          <cell r="U920">
            <v>6</v>
          </cell>
          <cell r="V920">
            <v>10</v>
          </cell>
          <cell r="W920">
            <v>15</v>
          </cell>
          <cell r="X920">
            <v>15</v>
          </cell>
          <cell r="Y920">
            <v>0</v>
          </cell>
          <cell r="Z920">
            <v>0</v>
          </cell>
          <cell r="AA920">
            <v>0</v>
          </cell>
          <cell r="AB920">
            <v>0</v>
          </cell>
          <cell r="AC920">
            <v>0</v>
          </cell>
          <cell r="AD920">
            <v>0</v>
          </cell>
          <cell r="AE920">
            <v>0</v>
          </cell>
          <cell r="AF920">
            <v>0</v>
          </cell>
          <cell r="AG920">
            <v>0</v>
          </cell>
          <cell r="AH920" t="str">
            <v>Luis Alberto Giraldo Fernandez</v>
          </cell>
          <cell r="AI920" t="str">
            <v>lgiraldo@minambiente.gov.co</v>
          </cell>
          <cell r="AJ920">
            <v>30</v>
          </cell>
          <cell r="AK920">
            <v>0</v>
          </cell>
          <cell r="AL920">
            <v>0</v>
          </cell>
        </row>
        <row r="921">
          <cell r="A921">
            <v>5091</v>
          </cell>
          <cell r="B921" t="str">
            <v>Todos por un Nuevo País</v>
          </cell>
          <cell r="C921" t="str">
            <v>Estrategias regionales</v>
          </cell>
          <cell r="D921" t="str">
            <v>Medio ambiente, agroindustria y desarrollo humano: crecimiento y bienestar para los Llanos</v>
          </cell>
          <cell r="E921" t="str">
            <v>Ambiente</v>
          </cell>
          <cell r="F921" t="str">
            <v>MinAmbiente</v>
          </cell>
          <cell r="G921" t="str">
            <v>Región Llanos - Ambiente</v>
          </cell>
          <cell r="H921">
            <v>5091</v>
          </cell>
          <cell r="I921" t="str">
            <v>Municipios con puntos críticos de deforestación controlado (Meta y Guaviare)</v>
          </cell>
          <cell r="J921" t="str">
            <v>Resultado</v>
          </cell>
          <cell r="K921" t="str">
            <v>Sectorial</v>
          </cell>
          <cell r="L921" t="str">
            <v>SI</v>
          </cell>
          <cell r="M921" t="str">
            <v>SI</v>
          </cell>
          <cell r="N921" t="str">
            <v>NO</v>
          </cell>
          <cell r="O921" t="str">
            <v>SI</v>
          </cell>
          <cell r="P921" t="str">
            <v>Municipios</v>
          </cell>
          <cell r="Q921" t="str">
            <v>Anual</v>
          </cell>
          <cell r="R921" t="str">
            <v>Stock</v>
          </cell>
          <cell r="S921">
            <v>0</v>
          </cell>
          <cell r="T921">
            <v>0</v>
          </cell>
          <cell r="U921">
            <v>0</v>
          </cell>
          <cell r="V921">
            <v>1</v>
          </cell>
          <cell r="W921">
            <v>3</v>
          </cell>
          <cell r="X921">
            <v>3</v>
          </cell>
          <cell r="Y921">
            <v>0</v>
          </cell>
          <cell r="Z921">
            <v>0</v>
          </cell>
          <cell r="AA921">
            <v>0</v>
          </cell>
          <cell r="AB921">
            <v>0</v>
          </cell>
          <cell r="AC921">
            <v>0</v>
          </cell>
          <cell r="AD921">
            <v>0</v>
          </cell>
          <cell r="AE921" t="str">
            <v>En el marco de las acciones del Programa de Protección de Bosques y Clima REDD+ de GIZ se efectuó el acompañamiento a la construcción del Plan de Acción de la Mesa Forestal del Guaviare en coordinación con CDA y PNN, y demás entidades regionales.</v>
          </cell>
          <cell r="AF921">
            <v>42490.208333333299</v>
          </cell>
          <cell r="AG921">
            <v>42496.7814105324</v>
          </cell>
          <cell r="AH921" t="str">
            <v>María Claudia García Dávila</v>
          </cell>
          <cell r="AI921" t="str">
            <v>Mcgarcia@minambiente.gov.co</v>
          </cell>
          <cell r="AJ921">
            <v>30</v>
          </cell>
          <cell r="AK921">
            <v>0</v>
          </cell>
          <cell r="AL921">
            <v>0</v>
          </cell>
        </row>
        <row r="922">
          <cell r="A922">
            <v>5092</v>
          </cell>
          <cell r="B922" t="str">
            <v>Todos por un Nuevo País</v>
          </cell>
          <cell r="C922" t="str">
            <v>Estrategias regionales</v>
          </cell>
          <cell r="D922" t="str">
            <v>Medio ambiente, agroindustria y desarrollo humano: crecimiento y bienestar para los Llanos</v>
          </cell>
          <cell r="E922" t="str">
            <v>Ambiente</v>
          </cell>
          <cell r="F922" t="str">
            <v>MinAmbiente</v>
          </cell>
          <cell r="G922" t="str">
            <v>Región Llanos - Ambiente</v>
          </cell>
          <cell r="H922">
            <v>5092</v>
          </cell>
          <cell r="I922" t="str">
            <v>Municipios con programas de reforestación implementados en el área del manejo especial de la macarena AMEM</v>
          </cell>
          <cell r="J922" t="str">
            <v>Resultado</v>
          </cell>
          <cell r="K922" t="str">
            <v>Sectorial</v>
          </cell>
          <cell r="L922" t="str">
            <v>SI</v>
          </cell>
          <cell r="M922" t="str">
            <v>SI</v>
          </cell>
          <cell r="N922" t="str">
            <v>NO</v>
          </cell>
          <cell r="O922" t="str">
            <v>SI</v>
          </cell>
          <cell r="P922" t="str">
            <v>Hectáreas</v>
          </cell>
          <cell r="Q922" t="str">
            <v>Semestral</v>
          </cell>
          <cell r="R922" t="str">
            <v>Capacidad</v>
          </cell>
          <cell r="S922">
            <v>0</v>
          </cell>
          <cell r="T922">
            <v>0</v>
          </cell>
          <cell r="U922">
            <v>6</v>
          </cell>
          <cell r="V922">
            <v>12</v>
          </cell>
          <cell r="W922">
            <v>19</v>
          </cell>
          <cell r="X922">
            <v>19</v>
          </cell>
          <cell r="Y922">
            <v>0</v>
          </cell>
          <cell r="Z922">
            <v>0</v>
          </cell>
          <cell r="AA922">
            <v>0</v>
          </cell>
          <cell r="AB922">
            <v>0</v>
          </cell>
          <cell r="AC922">
            <v>0</v>
          </cell>
          <cell r="AD922">
            <v>0</v>
          </cell>
          <cell r="AE922" t="str">
            <v>A la fecha no se cuenta con reporte de las Autoridades Ambientales que den cuenta del avance de hectáreas en proceso de restauración.</v>
          </cell>
          <cell r="AF922">
            <v>42490.208333333299</v>
          </cell>
          <cell r="AG922">
            <v>42496.7810638542</v>
          </cell>
          <cell r="AH922" t="str">
            <v>María Claudia García Dávila</v>
          </cell>
          <cell r="AI922" t="str">
            <v>Mcgarcia@minambiente.gov.co</v>
          </cell>
          <cell r="AJ922">
            <v>30</v>
          </cell>
          <cell r="AK922">
            <v>0</v>
          </cell>
          <cell r="AL922">
            <v>0</v>
          </cell>
        </row>
        <row r="923">
          <cell r="A923">
            <v>5090</v>
          </cell>
          <cell r="B923" t="str">
            <v>Todos por un Nuevo País</v>
          </cell>
          <cell r="C923" t="str">
            <v>Estrategias regionales</v>
          </cell>
          <cell r="D923" t="str">
            <v>Medio ambiente, agroindustria y desarrollo humano: crecimiento y bienestar para los Llanos</v>
          </cell>
          <cell r="E923" t="str">
            <v>Ambiente</v>
          </cell>
          <cell r="F923" t="str">
            <v>Parques Nacionales</v>
          </cell>
          <cell r="G923" t="str">
            <v>Región Llanos - Ambiente</v>
          </cell>
          <cell r="H923">
            <v>5090</v>
          </cell>
          <cell r="I923" t="str">
            <v>Hectáreas de áreas protegidas de la región de Llanos incorporadas en el SINAP</v>
          </cell>
          <cell r="J923" t="str">
            <v>Gestión</v>
          </cell>
          <cell r="K923" t="str">
            <v>Sectorial</v>
          </cell>
          <cell r="L923" t="str">
            <v>SI</v>
          </cell>
          <cell r="M923" t="str">
            <v>SI</v>
          </cell>
          <cell r="N923" t="str">
            <v>NO</v>
          </cell>
          <cell r="O923" t="str">
            <v>SI</v>
          </cell>
          <cell r="P923" t="str">
            <v>Hectáreas</v>
          </cell>
          <cell r="Q923" t="str">
            <v>Trimestral</v>
          </cell>
          <cell r="R923" t="str">
            <v>Capacidad</v>
          </cell>
          <cell r="S923">
            <v>61997</v>
          </cell>
          <cell r="T923">
            <v>0</v>
          </cell>
          <cell r="U923">
            <v>0</v>
          </cell>
          <cell r="V923">
            <v>0</v>
          </cell>
          <cell r="W923">
            <v>0</v>
          </cell>
          <cell r="X923">
            <v>0</v>
          </cell>
          <cell r="Y923">
            <v>85149.47</v>
          </cell>
          <cell r="Z923">
            <v>0</v>
          </cell>
          <cell r="AA923">
            <v>85149.47</v>
          </cell>
          <cell r="AB923">
            <v>0</v>
          </cell>
          <cell r="AC923">
            <v>42460.208333333299</v>
          </cell>
          <cell r="AD923">
            <v>42471.618118286999</v>
          </cell>
          <cell r="AE923" t="str">
            <v xml:space="preserve">Corporinoquia en cuanto a CERRO ZAMARICOTE avanza con el desarrollo de mesas de socialización en los municipios de Tamara y Pore del Departamento de Casanare quienes se encuentran en la zona de influencia del proceso de Declaratoria. </v>
          </cell>
          <cell r="AF923">
            <v>42490.208333333299</v>
          </cell>
          <cell r="AG923">
            <v>42496.775356631901</v>
          </cell>
          <cell r="AH923" t="str">
            <v>Julia Miranda Londoño</v>
          </cell>
          <cell r="AI923" t="str">
            <v>julia.miranda@parquesnacionales.gov.co</v>
          </cell>
          <cell r="AJ923">
            <v>30</v>
          </cell>
          <cell r="AK923">
            <v>42551.208333333299</v>
          </cell>
          <cell r="AL923">
            <v>-73</v>
          </cell>
        </row>
        <row r="924">
          <cell r="A924">
            <v>5014</v>
          </cell>
          <cell r="B924" t="str">
            <v>Todos por un Nuevo País</v>
          </cell>
          <cell r="C924" t="str">
            <v>Estrategias regionales</v>
          </cell>
          <cell r="D924" t="str">
            <v>Medio ambiente, agroindustria y desarrollo humano: crecimiento y bienestar para los Llanos</v>
          </cell>
          <cell r="E924" t="str">
            <v>Educación</v>
          </cell>
          <cell r="F924" t="str">
            <v>MINEDUCACION</v>
          </cell>
          <cell r="G924" t="str">
            <v>Región Llanos - Educación</v>
          </cell>
          <cell r="H924">
            <v>5014</v>
          </cell>
          <cell r="I924" t="str">
            <v>Tasa de cobertura bruta de educación media - Llanos</v>
          </cell>
          <cell r="J924" t="str">
            <v>Resultado</v>
          </cell>
          <cell r="K924" t="str">
            <v>Sectorial</v>
          </cell>
          <cell r="L924" t="str">
            <v>SI</v>
          </cell>
          <cell r="M924" t="str">
            <v>SI</v>
          </cell>
          <cell r="N924" t="str">
            <v>NO</v>
          </cell>
          <cell r="O924" t="str">
            <v>SI</v>
          </cell>
          <cell r="P924" t="str">
            <v>Tasa</v>
          </cell>
          <cell r="Q924" t="str">
            <v>Anual</v>
          </cell>
          <cell r="R924" t="str">
            <v>Capacidad</v>
          </cell>
          <cell r="S924">
            <v>73</v>
          </cell>
          <cell r="T924">
            <v>77.540000000000006</v>
          </cell>
          <cell r="U924">
            <v>79.8</v>
          </cell>
          <cell r="V924">
            <v>82.07</v>
          </cell>
          <cell r="W924">
            <v>84.33</v>
          </cell>
          <cell r="X924">
            <v>84.33</v>
          </cell>
          <cell r="Y924">
            <v>0</v>
          </cell>
          <cell r="Z924">
            <v>0</v>
          </cell>
          <cell r="AA924">
            <v>0</v>
          </cell>
          <cell r="AB924">
            <v>0</v>
          </cell>
          <cell r="AC924">
            <v>0</v>
          </cell>
          <cell r="AD924">
            <v>0</v>
          </cell>
          <cell r="AE924" t="str">
            <v xml:space="preserve">Mediante encuentro regional se fortaleció a los equipos de las secretarías de educación de las ETC de la región de los llanos, en la implementación de estrategias y acciones de acceso y permanencia escolar, trabajando con ellos orientaciones estratégicas </v>
          </cell>
          <cell r="AF924">
            <v>42490.208333333299</v>
          </cell>
          <cell r="AG924">
            <v>42495.637728437498</v>
          </cell>
          <cell r="AH924" t="str">
            <v>Hector Julio Flechas</v>
          </cell>
          <cell r="AI924" t="str">
            <v>HFlechas@mineducacion.gov.co</v>
          </cell>
          <cell r="AJ924">
            <v>150</v>
          </cell>
          <cell r="AK924">
            <v>0</v>
          </cell>
          <cell r="AL924">
            <v>0</v>
          </cell>
        </row>
        <row r="925">
          <cell r="A925">
            <v>5015</v>
          </cell>
          <cell r="B925" t="str">
            <v>Todos por un Nuevo País</v>
          </cell>
          <cell r="C925" t="str">
            <v>Estrategias regionales</v>
          </cell>
          <cell r="D925" t="str">
            <v>Medio ambiente, agroindustria y desarrollo humano: crecimiento y bienestar para los Llanos</v>
          </cell>
          <cell r="E925" t="str">
            <v>Educación</v>
          </cell>
          <cell r="F925" t="str">
            <v>MINEDUCACION</v>
          </cell>
          <cell r="G925" t="str">
            <v>Región Llanos - Educación</v>
          </cell>
          <cell r="H925">
            <v>5015</v>
          </cell>
          <cell r="I925" t="str">
            <v>Estudiantes matriculados en programas de educación flexible en la región llanos</v>
          </cell>
          <cell r="J925" t="str">
            <v>Producto</v>
          </cell>
          <cell r="K925" t="str">
            <v>Sectorial</v>
          </cell>
          <cell r="L925" t="str">
            <v>SI</v>
          </cell>
          <cell r="M925" t="str">
            <v>SI</v>
          </cell>
          <cell r="N925" t="str">
            <v>NO</v>
          </cell>
          <cell r="O925" t="str">
            <v>SI</v>
          </cell>
          <cell r="P925" t="str">
            <v>Estudiantes</v>
          </cell>
          <cell r="Q925" t="str">
            <v>Anual</v>
          </cell>
          <cell r="R925" t="str">
            <v>Capacidad</v>
          </cell>
          <cell r="S925">
            <v>109658</v>
          </cell>
          <cell r="T925">
            <v>120180</v>
          </cell>
          <cell r="U925">
            <v>125441</v>
          </cell>
          <cell r="V925">
            <v>130703</v>
          </cell>
          <cell r="W925">
            <v>135964</v>
          </cell>
          <cell r="X925">
            <v>135964</v>
          </cell>
          <cell r="Y925">
            <v>0</v>
          </cell>
          <cell r="Z925">
            <v>0</v>
          </cell>
          <cell r="AA925">
            <v>0</v>
          </cell>
          <cell r="AB925">
            <v>0</v>
          </cell>
          <cell r="AC925">
            <v>0</v>
          </cell>
          <cell r="AD925">
            <v>0</v>
          </cell>
          <cell r="AE925" t="str">
            <v>En el mes de abril se publicó el proyecto de pliego para la licitación pública LP-MEN-02-2016</v>
          </cell>
          <cell r="AF925">
            <v>42490.208333333299</v>
          </cell>
          <cell r="AG925">
            <v>42495.637182025501</v>
          </cell>
          <cell r="AH925" t="str">
            <v>Hector Julio Flechas</v>
          </cell>
          <cell r="AI925" t="str">
            <v>HFlechas@mineducacion.gov.co</v>
          </cell>
          <cell r="AJ925">
            <v>150</v>
          </cell>
          <cell r="AK925">
            <v>0</v>
          </cell>
          <cell r="AL925">
            <v>0</v>
          </cell>
        </row>
        <row r="926">
          <cell r="A926">
            <v>5016</v>
          </cell>
          <cell r="B926" t="str">
            <v>Todos por un Nuevo País</v>
          </cell>
          <cell r="C926" t="str">
            <v>Estrategias regionales</v>
          </cell>
          <cell r="D926" t="str">
            <v>Medio ambiente, agroindustria y desarrollo humano: crecimiento y bienestar para los Llanos</v>
          </cell>
          <cell r="E926" t="str">
            <v>Educación</v>
          </cell>
          <cell r="F926" t="str">
            <v>MINEDUCACION</v>
          </cell>
          <cell r="G926" t="str">
            <v>Región Llanos - Educación</v>
          </cell>
          <cell r="H926">
            <v>5016</v>
          </cell>
          <cell r="I926" t="str">
            <v>Sedes educativas rurales con Modelos Educativos Flexibles - Llanos</v>
          </cell>
          <cell r="J926" t="str">
            <v>Producto</v>
          </cell>
          <cell r="K926" t="str">
            <v>Sectorial</v>
          </cell>
          <cell r="L926" t="str">
            <v>SI</v>
          </cell>
          <cell r="M926" t="str">
            <v>SI</v>
          </cell>
          <cell r="N926" t="str">
            <v>NO</v>
          </cell>
          <cell r="O926" t="str">
            <v>SI</v>
          </cell>
          <cell r="P926" t="str">
            <v>Sedes educativas</v>
          </cell>
          <cell r="Q926" t="str">
            <v>Anual</v>
          </cell>
          <cell r="R926" t="str">
            <v>Capacidad</v>
          </cell>
          <cell r="S926">
            <v>251</v>
          </cell>
          <cell r="T926">
            <v>275</v>
          </cell>
          <cell r="U926">
            <v>287</v>
          </cell>
          <cell r="V926">
            <v>299</v>
          </cell>
          <cell r="W926">
            <v>311</v>
          </cell>
          <cell r="X926">
            <v>311</v>
          </cell>
          <cell r="Y926">
            <v>0</v>
          </cell>
          <cell r="Z926">
            <v>0</v>
          </cell>
          <cell r="AA926">
            <v>0</v>
          </cell>
          <cell r="AB926">
            <v>0</v>
          </cell>
          <cell r="AC926">
            <v>0</v>
          </cell>
          <cell r="AD926">
            <v>0</v>
          </cell>
          <cell r="AE926" t="str">
            <v>En el mes de abril se publicó el proyecto de pliego para la licitación pública LP-MEN-02-2016</v>
          </cell>
          <cell r="AF926">
            <v>42490.208333333299</v>
          </cell>
          <cell r="AG926">
            <v>42495.663068287002</v>
          </cell>
          <cell r="AH926" t="str">
            <v>Hector Julio Flechas</v>
          </cell>
          <cell r="AI926" t="str">
            <v>HFlechas@mineducacion.gov.co</v>
          </cell>
          <cell r="AJ926">
            <v>150</v>
          </cell>
          <cell r="AK926">
            <v>0</v>
          </cell>
          <cell r="AL926">
            <v>0</v>
          </cell>
        </row>
        <row r="927">
          <cell r="A927">
            <v>5218</v>
          </cell>
          <cell r="B927" t="str">
            <v>Todos por un Nuevo País</v>
          </cell>
          <cell r="C927" t="str">
            <v>Estrategias regionales</v>
          </cell>
          <cell r="D927" t="str">
            <v>Medio ambiente, agroindustria y desarrollo humano: crecimiento y bienestar para los Llanos</v>
          </cell>
          <cell r="E927" t="str">
            <v>Minas y Energía</v>
          </cell>
          <cell r="F927" t="str">
            <v>SGC</v>
          </cell>
          <cell r="G927" t="str">
            <v>Región Llanos - Minas</v>
          </cell>
          <cell r="H927">
            <v>5218</v>
          </cell>
          <cell r="I927" t="str">
            <v>Nuevas áreas con información Cartografía Geológica en los Llanos a escala 1:100.000 (Km2)</v>
          </cell>
          <cell r="J927" t="str">
            <v>Gestión</v>
          </cell>
          <cell r="K927" t="str">
            <v>Sectorial</v>
          </cell>
          <cell r="L927" t="str">
            <v>SI</v>
          </cell>
          <cell r="M927" t="str">
            <v>NO</v>
          </cell>
          <cell r="N927" t="str">
            <v>NO</v>
          </cell>
          <cell r="O927" t="str">
            <v>SI</v>
          </cell>
          <cell r="P927" t="str">
            <v>Km2</v>
          </cell>
          <cell r="Q927" t="str">
            <v>Anual</v>
          </cell>
          <cell r="R927" t="str">
            <v>Capacidad</v>
          </cell>
          <cell r="S927">
            <v>259238</v>
          </cell>
          <cell r="T927">
            <v>259238</v>
          </cell>
          <cell r="U927">
            <v>270434</v>
          </cell>
          <cell r="V927">
            <v>270434</v>
          </cell>
          <cell r="W927">
            <v>270434</v>
          </cell>
          <cell r="X927">
            <v>270434</v>
          </cell>
          <cell r="Y927">
            <v>0</v>
          </cell>
          <cell r="Z927">
            <v>0</v>
          </cell>
          <cell r="AA927">
            <v>0</v>
          </cell>
          <cell r="AB927">
            <v>0</v>
          </cell>
          <cell r="AC927">
            <v>0</v>
          </cell>
          <cell r="AD927">
            <v>0</v>
          </cell>
          <cell r="AE927">
            <v>0</v>
          </cell>
          <cell r="AF927">
            <v>0</v>
          </cell>
          <cell r="AG927">
            <v>0</v>
          </cell>
          <cell r="AH927" t="str">
            <v>Alberto Ochoa Yarza</v>
          </cell>
          <cell r="AI927" t="str">
            <v>aochoa@sgc.gov.co</v>
          </cell>
          <cell r="AJ927">
            <v>0</v>
          </cell>
          <cell r="AK927">
            <v>0</v>
          </cell>
          <cell r="AL927">
            <v>0</v>
          </cell>
        </row>
        <row r="928">
          <cell r="A928">
            <v>4510</v>
          </cell>
          <cell r="B928" t="str">
            <v>Todos por un Nuevo País</v>
          </cell>
          <cell r="C928" t="str">
            <v>Estrategias regionales</v>
          </cell>
          <cell r="D928" t="str">
            <v>Medio ambiente, agroindustria y desarrollo humano: crecimiento y bienestar para los Llanos</v>
          </cell>
          <cell r="E928" t="str">
            <v>Planeación Nacional</v>
          </cell>
          <cell r="F928" t="str">
            <v>DNP</v>
          </cell>
          <cell r="G928" t="str">
            <v>Región Llanos - Planeación</v>
          </cell>
          <cell r="H928">
            <v>4510</v>
          </cell>
          <cell r="I928" t="str">
            <v>Municipios con bajo desempeño integral - Región Llanos</v>
          </cell>
          <cell r="J928" t="str">
            <v>Gestión</v>
          </cell>
          <cell r="K928" t="str">
            <v>Sectorial</v>
          </cell>
          <cell r="L928" t="str">
            <v>SI</v>
          </cell>
          <cell r="M928" t="str">
            <v>SI</v>
          </cell>
          <cell r="N928" t="str">
            <v>NO</v>
          </cell>
          <cell r="O928" t="str">
            <v>SI</v>
          </cell>
          <cell r="P928" t="str">
            <v>Municipios</v>
          </cell>
          <cell r="Q928" t="str">
            <v>Anual</v>
          </cell>
          <cell r="R928" t="str">
            <v>Reducción</v>
          </cell>
          <cell r="S928">
            <v>15</v>
          </cell>
          <cell r="T928">
            <v>14</v>
          </cell>
          <cell r="U928">
            <v>13</v>
          </cell>
          <cell r="V928">
            <v>12</v>
          </cell>
          <cell r="W928">
            <v>11</v>
          </cell>
          <cell r="X928">
            <v>11</v>
          </cell>
          <cell r="Y928">
            <v>0</v>
          </cell>
          <cell r="Z928">
            <v>0</v>
          </cell>
          <cell r="AA928">
            <v>0</v>
          </cell>
          <cell r="AB928">
            <v>0</v>
          </cell>
          <cell r="AC928">
            <v>0</v>
          </cell>
          <cell r="AD928">
            <v>0</v>
          </cell>
          <cell r="AE928" t="str">
            <v>Se ajustaron los aplicativos SIEE y SICEP Gestión Web para el reporte de la información que inicia en el mes de mayo. Se emitió la Circular 11-4 de 2016 donde se entregan las Orientaciones, procedimientos e instrumentos para el reporte de la información r</v>
          </cell>
          <cell r="AF928">
            <v>42490.208333333299</v>
          </cell>
          <cell r="AG928">
            <v>42502.436126817098</v>
          </cell>
          <cell r="AH928" t="str">
            <v>Ivan Osejo Villamil</v>
          </cell>
          <cell r="AI928" t="str">
            <v>iosejo@dnp.gov.co</v>
          </cell>
          <cell r="AJ928">
            <v>240</v>
          </cell>
          <cell r="AK928">
            <v>0</v>
          </cell>
          <cell r="AL928">
            <v>0</v>
          </cell>
        </row>
        <row r="929">
          <cell r="A929">
            <v>4520</v>
          </cell>
          <cell r="B929" t="str">
            <v>Todos por un Nuevo País</v>
          </cell>
          <cell r="C929" t="str">
            <v>Estrategias regionales</v>
          </cell>
          <cell r="D929" t="str">
            <v>Medio ambiente, agroindustria y desarrollo humano: crecimiento y bienestar para los Llanos</v>
          </cell>
          <cell r="E929" t="str">
            <v>Planeación Nacional</v>
          </cell>
          <cell r="F929" t="str">
            <v>DNP</v>
          </cell>
          <cell r="G929" t="str">
            <v>Región Llanos - Planeación</v>
          </cell>
          <cell r="H929">
            <v>4520</v>
          </cell>
          <cell r="I929" t="str">
            <v>Indicador de Convergencia Regional ICIR - Región Llanos</v>
          </cell>
          <cell r="J929" t="str">
            <v>Gestión</v>
          </cell>
          <cell r="K929" t="str">
            <v>Sectorial</v>
          </cell>
          <cell r="L929" t="str">
            <v>SI</v>
          </cell>
          <cell r="M929" t="str">
            <v>NO</v>
          </cell>
          <cell r="N929" t="str">
            <v>NO</v>
          </cell>
          <cell r="O929" t="str">
            <v>SI</v>
          </cell>
          <cell r="P929" t="str">
            <v>Porcentaje</v>
          </cell>
          <cell r="Q929" t="str">
            <v>Anual</v>
          </cell>
          <cell r="R929" t="str">
            <v>Reducción</v>
          </cell>
          <cell r="S929">
            <v>478</v>
          </cell>
          <cell r="T929">
            <v>45.9</v>
          </cell>
          <cell r="U929">
            <v>44</v>
          </cell>
          <cell r="V929">
            <v>41.1</v>
          </cell>
          <cell r="W929">
            <v>38.200000000000003</v>
          </cell>
          <cell r="X929">
            <v>38.200000000000003</v>
          </cell>
          <cell r="Y929">
            <v>0</v>
          </cell>
          <cell r="Z929">
            <v>0</v>
          </cell>
          <cell r="AA929">
            <v>0</v>
          </cell>
          <cell r="AB929">
            <v>0</v>
          </cell>
          <cell r="AC929">
            <v>0</v>
          </cell>
          <cell r="AD929">
            <v>0</v>
          </cell>
          <cell r="AE929" t="str">
            <v>Se hicieron los cálculos preliminares con las variables seleccionadas del listado opcional, en total quedaron 11 variables en 7 sectores.</v>
          </cell>
          <cell r="AF929">
            <v>42490.208333333299</v>
          </cell>
          <cell r="AG929">
            <v>42502.4375105324</v>
          </cell>
          <cell r="AH929" t="str">
            <v>Ivan Osejo Villamil</v>
          </cell>
          <cell r="AI929" t="str">
            <v>iosejo@dnp.gov.co</v>
          </cell>
          <cell r="AJ929">
            <v>365</v>
          </cell>
          <cell r="AK929">
            <v>0</v>
          </cell>
          <cell r="AL929">
            <v>0</v>
          </cell>
        </row>
        <row r="930">
          <cell r="A930">
            <v>4537</v>
          </cell>
          <cell r="B930" t="str">
            <v>Todos por un Nuevo País</v>
          </cell>
          <cell r="C930" t="str">
            <v>Estrategias regionales</v>
          </cell>
          <cell r="D930" t="str">
            <v>Medio ambiente, agroindustria y desarrollo humano: crecimiento y bienestar para los Llanos</v>
          </cell>
          <cell r="E930" t="str">
            <v>Planeación Nacional</v>
          </cell>
          <cell r="F930" t="str">
            <v>DNP</v>
          </cell>
          <cell r="G930" t="str">
            <v>Región Llanos - Planeación</v>
          </cell>
          <cell r="H930">
            <v>4537</v>
          </cell>
          <cell r="I930" t="str">
            <v>Pilotos de Zonas especiales de inversión para áreas no municipalizadas diseñados, estructurados, implementados y evaluados en los Departamentos de Guainía y Vaupés.</v>
          </cell>
          <cell r="J930" t="str">
            <v>Gestión</v>
          </cell>
          <cell r="K930" t="str">
            <v>Sectorial</v>
          </cell>
          <cell r="L930" t="str">
            <v>NO</v>
          </cell>
          <cell r="M930" t="str">
            <v>SI</v>
          </cell>
          <cell r="N930" t="str">
            <v>NO</v>
          </cell>
          <cell r="O930" t="str">
            <v>SI</v>
          </cell>
          <cell r="P930" t="str">
            <v>Porcentaje</v>
          </cell>
          <cell r="Q930" t="str">
            <v>Anual</v>
          </cell>
          <cell r="R930" t="str">
            <v>Capacidad</v>
          </cell>
          <cell r="S930">
            <v>0</v>
          </cell>
          <cell r="T930">
            <v>25</v>
          </cell>
          <cell r="U930">
            <v>50</v>
          </cell>
          <cell r="V930">
            <v>75</v>
          </cell>
          <cell r="W930">
            <v>100</v>
          </cell>
          <cell r="X930">
            <v>100</v>
          </cell>
          <cell r="Y930">
            <v>0</v>
          </cell>
          <cell r="Z930">
            <v>0</v>
          </cell>
          <cell r="AA930">
            <v>0</v>
          </cell>
          <cell r="AB930">
            <v>0</v>
          </cell>
          <cell r="AC930">
            <v>0</v>
          </cell>
          <cell r="AD930">
            <v>0</v>
          </cell>
          <cell r="AE930" t="str">
            <v>Se define plan de acción para dar continuidad al levantamiento de línea base de información por cada una de las tipologías identificadas por cada una de las ANM.</v>
          </cell>
          <cell r="AF930">
            <v>42429.208333333299</v>
          </cell>
          <cell r="AG930">
            <v>42437.453228622697</v>
          </cell>
          <cell r="AH930" t="str">
            <v>Ana María Arias Covaleda</v>
          </cell>
          <cell r="AI930" t="str">
            <v>aarias@dnp.gov.co</v>
          </cell>
          <cell r="AJ930">
            <v>30</v>
          </cell>
          <cell r="AK930">
            <v>0</v>
          </cell>
          <cell r="AL930">
            <v>0</v>
          </cell>
        </row>
        <row r="931">
          <cell r="A931">
            <v>4541</v>
          </cell>
          <cell r="B931" t="str">
            <v>Todos por un Nuevo País</v>
          </cell>
          <cell r="C931" t="str">
            <v>Estrategias regionales</v>
          </cell>
          <cell r="D931" t="str">
            <v>Medio ambiente, agroindustria y desarrollo humano: crecimiento y bienestar para los Llanos</v>
          </cell>
          <cell r="E931" t="str">
            <v>Planeación Nacional</v>
          </cell>
          <cell r="F931" t="str">
            <v>DNP</v>
          </cell>
          <cell r="G931" t="str">
            <v>Región Llanos - Planeación</v>
          </cell>
          <cell r="H931">
            <v>4541</v>
          </cell>
          <cell r="I931" t="str">
            <v>Resguardos indígenas de las Areas No Municipalizadas -ANM- de los Departamentos de Guianía y Vaupés, capacitados para asumir la administración directa de los  recursos de la Asignación Especial del Sistema General de Participaciones para los Resguardos In</v>
          </cell>
          <cell r="J931" t="str">
            <v>Gestión</v>
          </cell>
          <cell r="K931" t="str">
            <v>Sectorial</v>
          </cell>
          <cell r="L931" t="str">
            <v>SI</v>
          </cell>
          <cell r="M931" t="str">
            <v>SI</v>
          </cell>
          <cell r="N931" t="str">
            <v>NO</v>
          </cell>
          <cell r="O931" t="str">
            <v>SI</v>
          </cell>
          <cell r="P931" t="str">
            <v xml:space="preserve">Resguardos </v>
          </cell>
          <cell r="Q931" t="str">
            <v>Anual</v>
          </cell>
          <cell r="R931" t="str">
            <v>Acumulado</v>
          </cell>
          <cell r="S931">
            <v>0</v>
          </cell>
          <cell r="T931">
            <v>1</v>
          </cell>
          <cell r="U931">
            <v>3</v>
          </cell>
          <cell r="V931">
            <v>3</v>
          </cell>
          <cell r="W931">
            <v>3</v>
          </cell>
          <cell r="X931">
            <v>10</v>
          </cell>
          <cell r="Y931">
            <v>0</v>
          </cell>
          <cell r="Z931">
            <v>0</v>
          </cell>
          <cell r="AA931">
            <v>0</v>
          </cell>
          <cell r="AB931">
            <v>0</v>
          </cell>
          <cell r="AC931">
            <v>0</v>
          </cell>
          <cell r="AD931">
            <v>0</v>
          </cell>
          <cell r="AE931" t="str">
            <v>Se apoyó la realización del taller adelantado en Santander de Quilichao, dentro del cual se abordó el tema de la AESGPRI en la jornada de la tarde del primer día. Adicionalmente, : Se ha dado respuesta a solicitudes de entidades territoriales sobre capaci</v>
          </cell>
          <cell r="AF931">
            <v>42490.208333333299</v>
          </cell>
          <cell r="AG931">
            <v>42502.4441127315</v>
          </cell>
          <cell r="AH931" t="str">
            <v>Jairo Antonio Munoz Moyano</v>
          </cell>
          <cell r="AI931" t="str">
            <v>jamoyano@dnp.gov.co</v>
          </cell>
          <cell r="AJ931">
            <v>30</v>
          </cell>
          <cell r="AK931">
            <v>0</v>
          </cell>
          <cell r="AL931">
            <v>0</v>
          </cell>
        </row>
        <row r="932">
          <cell r="A932">
            <v>4986</v>
          </cell>
          <cell r="B932" t="str">
            <v>Todos por un Nuevo País</v>
          </cell>
          <cell r="C932" t="str">
            <v>Estrategias regionales</v>
          </cell>
          <cell r="D932" t="str">
            <v>Medio ambiente, agroindustria y desarrollo humano: crecimiento y bienestar para los Llanos</v>
          </cell>
          <cell r="E932" t="str">
            <v>Salud y Protección</v>
          </cell>
          <cell r="F932" t="str">
            <v>Ministerio de Salud</v>
          </cell>
          <cell r="G932" t="str">
            <v>Región Llanos - Salud</v>
          </cell>
          <cell r="H932">
            <v>4986</v>
          </cell>
          <cell r="I932" t="str">
            <v>Implementación del modelo de atención integral en salud para zonas con población dispersa-piloto Guainía- Llanos</v>
          </cell>
          <cell r="J932" t="str">
            <v>Producto</v>
          </cell>
          <cell r="K932" t="str">
            <v>Sectorial</v>
          </cell>
          <cell r="L932" t="str">
            <v>SI</v>
          </cell>
          <cell r="M932" t="str">
            <v>NO</v>
          </cell>
          <cell r="N932" t="str">
            <v>NO</v>
          </cell>
          <cell r="O932" t="str">
            <v>SI</v>
          </cell>
          <cell r="P932" t="str">
            <v>porcentaje</v>
          </cell>
          <cell r="Q932" t="str">
            <v>Semestral</v>
          </cell>
          <cell r="R932" t="str">
            <v>Capacidad</v>
          </cell>
          <cell r="S932">
            <v>29.2</v>
          </cell>
          <cell r="T932">
            <v>56.8</v>
          </cell>
          <cell r="U932">
            <v>65.099999999999994</v>
          </cell>
          <cell r="V932">
            <v>88.1</v>
          </cell>
          <cell r="W932">
            <v>100</v>
          </cell>
          <cell r="X932">
            <v>100</v>
          </cell>
          <cell r="Y932">
            <v>0</v>
          </cell>
          <cell r="Z932">
            <v>0</v>
          </cell>
          <cell r="AA932">
            <v>0</v>
          </cell>
          <cell r="AB932">
            <v>0</v>
          </cell>
          <cell r="AC932">
            <v>0</v>
          </cell>
          <cell r="AD932">
            <v>0</v>
          </cell>
          <cell r="AE932">
            <v>0</v>
          </cell>
          <cell r="AF932">
            <v>0</v>
          </cell>
          <cell r="AG932">
            <v>0</v>
          </cell>
          <cell r="AH932" t="str">
            <v>Luis Carlos  Olarte</v>
          </cell>
          <cell r="AI932" t="str">
            <v>lolarte@minsalud.gov.co</v>
          </cell>
          <cell r="AJ932">
            <v>0</v>
          </cell>
          <cell r="AK932">
            <v>0</v>
          </cell>
          <cell r="AL932">
            <v>0</v>
          </cell>
        </row>
        <row r="933">
          <cell r="A933">
            <v>4990</v>
          </cell>
          <cell r="B933" t="str">
            <v>Todos por un Nuevo País</v>
          </cell>
          <cell r="C933" t="str">
            <v>Estrategias regionales</v>
          </cell>
          <cell r="D933" t="str">
            <v>Medio ambiente, agroindustria y desarrollo humano: crecimiento y bienestar para los Llanos</v>
          </cell>
          <cell r="E933" t="str">
            <v>Salud y Protección</v>
          </cell>
          <cell r="F933" t="str">
            <v>Ministerio de Salud</v>
          </cell>
          <cell r="G933" t="str">
            <v>Región Llanos - Salud</v>
          </cell>
          <cell r="H933">
            <v>4990</v>
          </cell>
          <cell r="I933" t="str">
            <v>Cobertura de vacunación con tercera dosis de DPT en niños menores de un año - Llanos</v>
          </cell>
          <cell r="J933" t="str">
            <v>Producto</v>
          </cell>
          <cell r="K933" t="str">
            <v>Sectorial</v>
          </cell>
          <cell r="L933" t="str">
            <v>SI</v>
          </cell>
          <cell r="M933" t="str">
            <v>SI</v>
          </cell>
          <cell r="N933" t="str">
            <v>NO</v>
          </cell>
          <cell r="O933" t="str">
            <v>SI</v>
          </cell>
          <cell r="P933" t="str">
            <v>porcentaje</v>
          </cell>
          <cell r="Q933" t="str">
            <v>Mensual</v>
          </cell>
          <cell r="R933" t="str">
            <v>Flujo</v>
          </cell>
          <cell r="S933">
            <v>90</v>
          </cell>
          <cell r="T933">
            <v>95</v>
          </cell>
          <cell r="U933">
            <v>95</v>
          </cell>
          <cell r="V933">
            <v>95</v>
          </cell>
          <cell r="W933">
            <v>95</v>
          </cell>
          <cell r="X933">
            <v>95</v>
          </cell>
          <cell r="Y933">
            <v>23</v>
          </cell>
          <cell r="Z933">
            <v>24.210999999999999</v>
          </cell>
          <cell r="AA933">
            <v>88.7</v>
          </cell>
          <cell r="AB933">
            <v>93.367999999999995</v>
          </cell>
          <cell r="AC933">
            <v>42460.208333333299</v>
          </cell>
          <cell r="AD933">
            <v>42501.639085532399</v>
          </cell>
          <cell r="AE933" t="str">
            <v>La vacuna de DPT esta incluida en la pentavalente (difteria, tos ferina, tétanos, Haemophilus influenzae tipo b y hepatitis B). La cobertura para esta región con terceras dosis de Pentavalente es de 23,0%, corresponde a 6.982 niños y niñas menores de un a</v>
          </cell>
          <cell r="AF933">
            <v>42460.208333333299</v>
          </cell>
          <cell r="AG933">
            <v>42501.639085381903</v>
          </cell>
          <cell r="AH933" t="str">
            <v>Diego Alejandro  García Londoño</v>
          </cell>
          <cell r="AI933" t="str">
            <v>dgarcial@minsalud.gov.co</v>
          </cell>
          <cell r="AJ933">
            <v>30</v>
          </cell>
          <cell r="AK933">
            <v>42490.208333333299</v>
          </cell>
          <cell r="AL933">
            <v>-13</v>
          </cell>
        </row>
        <row r="934">
          <cell r="A934">
            <v>4991</v>
          </cell>
          <cell r="B934" t="str">
            <v>Todos por un Nuevo País</v>
          </cell>
          <cell r="C934" t="str">
            <v>Estrategias regionales</v>
          </cell>
          <cell r="D934" t="str">
            <v>Medio ambiente, agroindustria y desarrollo humano: crecimiento y bienestar para los Llanos</v>
          </cell>
          <cell r="E934" t="str">
            <v>Salud y Protección</v>
          </cell>
          <cell r="F934" t="str">
            <v>Ministerio de Salud</v>
          </cell>
          <cell r="G934" t="str">
            <v>Región Llanos - Salud</v>
          </cell>
          <cell r="H934">
            <v>4991</v>
          </cell>
          <cell r="I934" t="str">
            <v>Razón de mortalidad materna (TMM)</v>
          </cell>
          <cell r="J934" t="str">
            <v>Resultado</v>
          </cell>
          <cell r="K934" t="str">
            <v>Sectorial</v>
          </cell>
          <cell r="L934" t="str">
            <v>SI</v>
          </cell>
          <cell r="M934" t="str">
            <v>SI</v>
          </cell>
          <cell r="N934" t="str">
            <v>NO</v>
          </cell>
          <cell r="O934" t="str">
            <v>SI</v>
          </cell>
          <cell r="P934" t="str">
            <v>Razón</v>
          </cell>
          <cell r="Q934" t="str">
            <v>Anual</v>
          </cell>
          <cell r="R934" t="str">
            <v>Stock</v>
          </cell>
          <cell r="S934">
            <v>60.67</v>
          </cell>
          <cell r="T934">
            <v>60.67</v>
          </cell>
          <cell r="U934">
            <v>60.67</v>
          </cell>
          <cell r="V934">
            <v>60.67</v>
          </cell>
          <cell r="W934">
            <v>60.67</v>
          </cell>
          <cell r="X934">
            <v>54.24</v>
          </cell>
          <cell r="Y934">
            <v>0</v>
          </cell>
          <cell r="Z934">
            <v>0</v>
          </cell>
          <cell r="AA934">
            <v>0</v>
          </cell>
          <cell r="AB934">
            <v>0</v>
          </cell>
          <cell r="AC934">
            <v>0</v>
          </cell>
          <cell r="AD934">
            <v>0</v>
          </cell>
          <cell r="AE934" t="str">
            <v>Se avanza en la programación de talleres de entrenamiento bajo escenarios de simulación en prácticas clave que salvan vidas. En las ciudades de Medellín, Cartagena y Popayan, así mismo progaramción de 25 talleres en onglomerados de mortalidad materna a lo</v>
          </cell>
          <cell r="AF934">
            <v>42490.208333333299</v>
          </cell>
          <cell r="AG934">
            <v>42501.603951817102</v>
          </cell>
          <cell r="AH934" t="str">
            <v>Ricardo Luque</v>
          </cell>
          <cell r="AI934" t="str">
            <v>rluque@minsalud.gov.co</v>
          </cell>
          <cell r="AJ934">
            <v>540</v>
          </cell>
          <cell r="AK934">
            <v>0</v>
          </cell>
          <cell r="AL934">
            <v>0</v>
          </cell>
        </row>
        <row r="935">
          <cell r="A935">
            <v>5021</v>
          </cell>
          <cell r="B935" t="str">
            <v>Todos por un Nuevo País</v>
          </cell>
          <cell r="C935" t="str">
            <v>Estrategias regionales</v>
          </cell>
          <cell r="D935" t="str">
            <v>Medio ambiente, agroindustria y desarrollo humano: crecimiento y bienestar para los Llanos</v>
          </cell>
          <cell r="E935" t="str">
            <v>TIC</v>
          </cell>
          <cell r="F935" t="str">
            <v>MINTIC</v>
          </cell>
          <cell r="G935" t="str">
            <v>Región Llanos - TIC</v>
          </cell>
          <cell r="H935">
            <v>5021</v>
          </cell>
          <cell r="I935" t="str">
            <v>Municipios y Áreas No Municipalizadas conectados a la red de alta velocidad en los Llanos</v>
          </cell>
          <cell r="J935" t="str">
            <v>Resultado</v>
          </cell>
          <cell r="K935" t="str">
            <v>Sectorial</v>
          </cell>
          <cell r="L935" t="str">
            <v>SI</v>
          </cell>
          <cell r="M935" t="str">
            <v>SI</v>
          </cell>
          <cell r="N935" t="str">
            <v>NO</v>
          </cell>
          <cell r="O935" t="str">
            <v>SI</v>
          </cell>
          <cell r="P935" t="str">
            <v>Municipios y áreas no municipalizadas</v>
          </cell>
          <cell r="Q935" t="str">
            <v>Semestral</v>
          </cell>
          <cell r="R935" t="str">
            <v>Acumulado</v>
          </cell>
          <cell r="S935">
            <v>0</v>
          </cell>
          <cell r="T935">
            <v>7</v>
          </cell>
          <cell r="U935">
            <v>0</v>
          </cell>
          <cell r="V935">
            <v>0</v>
          </cell>
          <cell r="W935">
            <v>0</v>
          </cell>
          <cell r="X935">
            <v>7</v>
          </cell>
          <cell r="Y935">
            <v>0</v>
          </cell>
          <cell r="Z935">
            <v>0</v>
          </cell>
          <cell r="AA935">
            <v>0</v>
          </cell>
          <cell r="AB935">
            <v>0</v>
          </cell>
          <cell r="AC935">
            <v>0</v>
          </cell>
          <cell r="AD935">
            <v>0</v>
          </cell>
          <cell r="AE935" t="str">
            <v>El Proyecto Nacional de Conectividad de Alta Velocidad se encuentra en fase de instalación. Dentro de la fase de instalación se deben cumplir 3 Pasos: 1. Trámites y/o Permisos que apliquen 2. Instalación de infraestructura. 3. Entrega a la Interventoría p</v>
          </cell>
          <cell r="AF935">
            <v>42490.208333333299</v>
          </cell>
          <cell r="AG935">
            <v>42501.428432835703</v>
          </cell>
          <cell r="AH935" t="str">
            <v>Luis Fernando Lozano Mier</v>
          </cell>
          <cell r="AI935" t="str">
            <v>lflozano@mintic.gov.co</v>
          </cell>
          <cell r="AJ935">
            <v>30</v>
          </cell>
          <cell r="AK935">
            <v>0</v>
          </cell>
          <cell r="AL935">
            <v>0</v>
          </cell>
        </row>
        <row r="936">
          <cell r="A936">
            <v>5113</v>
          </cell>
          <cell r="B936" t="str">
            <v>Todos por un Nuevo País</v>
          </cell>
          <cell r="C936" t="str">
            <v>Estrategias regionales</v>
          </cell>
          <cell r="D936" t="str">
            <v>Medio ambiente, agroindustria y desarrollo humano: crecimiento y bienestar para los Llanos</v>
          </cell>
          <cell r="E936" t="str">
            <v>Trabajo</v>
          </cell>
          <cell r="F936" t="str">
            <v>SENA</v>
          </cell>
          <cell r="G936" t="str">
            <v>Región Llanos - Trabajo</v>
          </cell>
          <cell r="H936">
            <v>5113</v>
          </cell>
          <cell r="I936" t="str">
            <v>Cupos en formación integral del SENA para la región de los Llanos</v>
          </cell>
          <cell r="J936" t="str">
            <v>Gestión</v>
          </cell>
          <cell r="K936" t="str">
            <v>Sectorial</v>
          </cell>
          <cell r="L936" t="str">
            <v>SI</v>
          </cell>
          <cell r="M936" t="str">
            <v>NO</v>
          </cell>
          <cell r="N936" t="str">
            <v>NO</v>
          </cell>
          <cell r="O936" t="str">
            <v>SI</v>
          </cell>
          <cell r="P936" t="str">
            <v>Cupos</v>
          </cell>
          <cell r="Q936" t="str">
            <v>Mensual</v>
          </cell>
          <cell r="R936" t="str">
            <v>Flujo</v>
          </cell>
          <cell r="S936">
            <v>269395</v>
          </cell>
          <cell r="T936">
            <v>230791</v>
          </cell>
          <cell r="U936">
            <v>230060</v>
          </cell>
          <cell r="V936">
            <v>229329</v>
          </cell>
          <cell r="W936">
            <v>228597</v>
          </cell>
          <cell r="X936">
            <v>228597</v>
          </cell>
          <cell r="Y936">
            <v>90964</v>
          </cell>
          <cell r="Z936">
            <v>39.54</v>
          </cell>
          <cell r="AA936">
            <v>264688</v>
          </cell>
          <cell r="AB936">
            <v>100</v>
          </cell>
          <cell r="AC936">
            <v>42490.208333333299</v>
          </cell>
          <cell r="AD936">
            <v>42496.6465076042</v>
          </cell>
          <cell r="AE936" t="str">
            <v>Este indicador presenta un crecimiento del 3% con respecto al mismo periodo de 2015, lo cual es aceptable. La tendencia para este año es aceptable ya que presenta un crecimiento de marzo a abril de 2016 del 34%, que está por debajo al desempeño del indica</v>
          </cell>
          <cell r="AF936">
            <v>42490.208333333299</v>
          </cell>
          <cell r="AG936">
            <v>42496.646507488404</v>
          </cell>
          <cell r="AH936" t="str">
            <v>Pedro José Murcia</v>
          </cell>
          <cell r="AI936" t="str">
            <v>pmurcia@sena.edu.co</v>
          </cell>
          <cell r="AJ936">
            <v>0</v>
          </cell>
          <cell r="AK936">
            <v>42520.208333333299</v>
          </cell>
          <cell r="AL936">
            <v>-13</v>
          </cell>
        </row>
        <row r="937">
          <cell r="A937">
            <v>5183</v>
          </cell>
          <cell r="B937" t="str">
            <v>Todos por un Nuevo País</v>
          </cell>
          <cell r="C937" t="str">
            <v>Estrategias regionales</v>
          </cell>
          <cell r="D937" t="str">
            <v>Medio ambiente, agroindustria y desarrollo humano: crecimiento y bienestar para los Llanos</v>
          </cell>
          <cell r="E937" t="str">
            <v>Transporte</v>
          </cell>
          <cell r="F937" t="str">
            <v>AEROCIVIL</v>
          </cell>
          <cell r="G937" t="str">
            <v>Región Llanos - Transporte</v>
          </cell>
          <cell r="H937">
            <v>5183</v>
          </cell>
          <cell r="I937" t="str">
            <v>Aeropuertos para la prosperidad intervenidos en la Región Llanos</v>
          </cell>
          <cell r="J937" t="str">
            <v>Producto</v>
          </cell>
          <cell r="K937" t="str">
            <v>Sectorial</v>
          </cell>
          <cell r="L937" t="str">
            <v>SI</v>
          </cell>
          <cell r="M937" t="str">
            <v>SI</v>
          </cell>
          <cell r="N937" t="str">
            <v>NO</v>
          </cell>
          <cell r="O937" t="str">
            <v>SI</v>
          </cell>
          <cell r="P937" t="str">
            <v>Número</v>
          </cell>
          <cell r="Q937" t="str">
            <v>Trimestral</v>
          </cell>
          <cell r="R937" t="str">
            <v>Acumulado</v>
          </cell>
          <cell r="S937">
            <v>8</v>
          </cell>
          <cell r="T937">
            <v>3</v>
          </cell>
          <cell r="U937">
            <v>0</v>
          </cell>
          <cell r="V937">
            <v>1</v>
          </cell>
          <cell r="W937">
            <v>10</v>
          </cell>
          <cell r="X937">
            <v>14</v>
          </cell>
          <cell r="Y937">
            <v>0</v>
          </cell>
          <cell r="Z937">
            <v>0</v>
          </cell>
          <cell r="AA937">
            <v>0</v>
          </cell>
          <cell r="AB937">
            <v>0</v>
          </cell>
          <cell r="AC937">
            <v>42460.208333333299</v>
          </cell>
          <cell r="AD937">
            <v>42500.437563425898</v>
          </cell>
          <cell r="AE937" t="str">
            <v>De lo pendiente en la vigencia 2015: Del resultado del estudio se concluyó que no era viable realizar la obra en el Aeropuerto la Primavera con el recurso disponible. Se tiene programado hacer una entrega formal de los estudios y diseños a la alcaldía mun</v>
          </cell>
          <cell r="AF937">
            <v>42460.208333333299</v>
          </cell>
          <cell r="AG937">
            <v>42500.437563275504</v>
          </cell>
          <cell r="AH937" t="str">
            <v>Jairo Suárez</v>
          </cell>
          <cell r="AI937" t="str">
            <v>jairo.suarez@aerocivil.gov.co</v>
          </cell>
          <cell r="AJ937">
            <v>0</v>
          </cell>
          <cell r="AK937">
            <v>42551.208333333299</v>
          </cell>
          <cell r="AL937">
            <v>0</v>
          </cell>
        </row>
        <row r="938">
          <cell r="A938">
            <v>5252</v>
          </cell>
          <cell r="B938" t="str">
            <v>Todos por un Nuevo País</v>
          </cell>
          <cell r="C938" t="str">
            <v>Estrategias regionales</v>
          </cell>
          <cell r="D938" t="str">
            <v>Medio ambiente, agroindustria y desarrollo humano: crecimiento y bienestar para los Llanos</v>
          </cell>
          <cell r="E938" t="str">
            <v>Vivienda</v>
          </cell>
          <cell r="F938" t="str">
            <v>MinVivienda</v>
          </cell>
          <cell r="G938" t="str">
            <v>Región Llanos - Vivienda</v>
          </cell>
          <cell r="H938">
            <v>5252</v>
          </cell>
          <cell r="I938" t="str">
            <v>Municipios que disponen en un  sitio adecuado de disposición final existente en la Región de los LLanos</v>
          </cell>
          <cell r="J938" t="str">
            <v>Producto</v>
          </cell>
          <cell r="K938" t="str">
            <v>Sectorial</v>
          </cell>
          <cell r="L938" t="str">
            <v>SI</v>
          </cell>
          <cell r="M938" t="str">
            <v>NO</v>
          </cell>
          <cell r="N938" t="str">
            <v>NO</v>
          </cell>
          <cell r="O938" t="str">
            <v>SI</v>
          </cell>
          <cell r="P938" t="str">
            <v>Municipios</v>
          </cell>
          <cell r="Q938" t="str">
            <v>Anual</v>
          </cell>
          <cell r="R938" t="str">
            <v>Capacidad</v>
          </cell>
          <cell r="S938">
            <v>41</v>
          </cell>
          <cell r="T938">
            <v>41</v>
          </cell>
          <cell r="U938">
            <v>41</v>
          </cell>
          <cell r="V938">
            <v>42</v>
          </cell>
          <cell r="W938">
            <v>43</v>
          </cell>
          <cell r="X938">
            <v>43</v>
          </cell>
          <cell r="Y938">
            <v>0</v>
          </cell>
          <cell r="Z938">
            <v>0</v>
          </cell>
          <cell r="AA938">
            <v>0</v>
          </cell>
          <cell r="AB938">
            <v>0</v>
          </cell>
          <cell r="AC938">
            <v>0</v>
          </cell>
          <cell r="AD938">
            <v>0</v>
          </cell>
          <cell r="AE938" t="str">
            <v>Gestión realizada Se prestó asistencia técnica al Gestor del PAP-PDA de Meta (EDESA S.A. ESP) en el proceso de revisión del proyecto: “Construcción Clausura y Posclausura de Celdas Transitorias de los Municipios de Puerto Rico, Cabuyaro y la Macarena – Me</v>
          </cell>
          <cell r="AF938">
            <v>42490.208333333299</v>
          </cell>
          <cell r="AG938">
            <v>42495.720764780097</v>
          </cell>
          <cell r="AH938" t="str">
            <v>Guillermo Andres Arcila Hoyos</v>
          </cell>
          <cell r="AI938" t="str">
            <v>garcila@minvivienda.gov.co</v>
          </cell>
          <cell r="AJ938">
            <v>90</v>
          </cell>
          <cell r="AK938">
            <v>0</v>
          </cell>
          <cell r="AL938">
            <v>0</v>
          </cell>
        </row>
        <row r="939">
          <cell r="A939">
            <v>5253</v>
          </cell>
          <cell r="B939" t="str">
            <v>Todos por un Nuevo País</v>
          </cell>
          <cell r="C939" t="str">
            <v>Estrategias regionales</v>
          </cell>
          <cell r="D939" t="str">
            <v>Medio ambiente, agroindustria y desarrollo humano: crecimiento y bienestar para los Llanos</v>
          </cell>
          <cell r="E939" t="str">
            <v>Vivienda</v>
          </cell>
          <cell r="F939" t="str">
            <v>MinVivienda</v>
          </cell>
          <cell r="G939" t="str">
            <v>Región Llanos - Vivienda</v>
          </cell>
          <cell r="H939">
            <v>5253</v>
          </cell>
          <cell r="I939" t="str">
            <v>Porcentaje de municipios con sistemas de tratamiento adecuado de residuos en la región de los Llanos</v>
          </cell>
          <cell r="J939" t="str">
            <v>Producto</v>
          </cell>
          <cell r="K939" t="str">
            <v>Sectorial</v>
          </cell>
          <cell r="L939" t="str">
            <v>SI</v>
          </cell>
          <cell r="M939" t="str">
            <v>NO</v>
          </cell>
          <cell r="N939" t="str">
            <v>NO</v>
          </cell>
          <cell r="O939" t="str">
            <v>SI</v>
          </cell>
          <cell r="P939" t="str">
            <v>Porcentaje</v>
          </cell>
          <cell r="Q939" t="str">
            <v>Anual</v>
          </cell>
          <cell r="R939" t="str">
            <v>Capacidad</v>
          </cell>
          <cell r="S939">
            <v>72</v>
          </cell>
          <cell r="T939">
            <v>72</v>
          </cell>
          <cell r="U939">
            <v>74</v>
          </cell>
          <cell r="V939">
            <v>76</v>
          </cell>
          <cell r="W939">
            <v>78</v>
          </cell>
          <cell r="X939">
            <v>78</v>
          </cell>
          <cell r="Y939">
            <v>0</v>
          </cell>
          <cell r="Z939">
            <v>0</v>
          </cell>
          <cell r="AA939">
            <v>0</v>
          </cell>
          <cell r="AB939">
            <v>0</v>
          </cell>
          <cell r="AC939">
            <v>0</v>
          </cell>
          <cell r="AD939">
            <v>0</v>
          </cell>
          <cell r="AE939" t="str">
            <v xml:space="preserve">Gestióm realizada: • Asistencia técnica a la empresa de servicio públicos de Puerto Gaitán (Meta) empresa Perla del Manacacías E.S.P. referente a la disposición final de residuos sólidos. </v>
          </cell>
          <cell r="AF939">
            <v>42490.208333333299</v>
          </cell>
          <cell r="AG939">
            <v>42496.446957754597</v>
          </cell>
          <cell r="AH939" t="str">
            <v>Guillermo Andres Arcila Hoyos</v>
          </cell>
          <cell r="AI939" t="str">
            <v>garcila@minvivienda.gov.co</v>
          </cell>
          <cell r="AJ939">
            <v>90</v>
          </cell>
          <cell r="AK939">
            <v>0</v>
          </cell>
          <cell r="AL939">
            <v>0</v>
          </cell>
        </row>
        <row r="940">
          <cell r="A940">
            <v>5056</v>
          </cell>
          <cell r="B940" t="str">
            <v>Todos por un Nuevo País</v>
          </cell>
          <cell r="C940" t="str">
            <v>Estrategias regionales</v>
          </cell>
          <cell r="D940" t="str">
            <v>El Centro-Sur-Amazonía de Colombia, tierra de oportunidades y paz: desarrollo del campo y conservación ambiental</v>
          </cell>
          <cell r="E940" t="str">
            <v>Agropecuario</v>
          </cell>
          <cell r="F940" t="str">
            <v>MINAGRICULTURA</v>
          </cell>
          <cell r="G940" t="str">
            <v>Región Centro Sur Amazonía - Agricultura</v>
          </cell>
          <cell r="H940">
            <v>5056</v>
          </cell>
          <cell r="I940" t="str">
            <v>Mecanismos de intervención integral en territorios rurales - Centro Sur Amazonía</v>
          </cell>
          <cell r="J940" t="str">
            <v>Resultado</v>
          </cell>
          <cell r="K940" t="str">
            <v>Sectorial</v>
          </cell>
          <cell r="L940" t="str">
            <v>SI</v>
          </cell>
          <cell r="M940" t="str">
            <v>SI</v>
          </cell>
          <cell r="N940" t="str">
            <v>NO</v>
          </cell>
          <cell r="O940" t="str">
            <v>SI</v>
          </cell>
          <cell r="P940" t="str">
            <v>Mecanismos de intervención integral</v>
          </cell>
          <cell r="Q940" t="str">
            <v>Semestral</v>
          </cell>
          <cell r="R940" t="str">
            <v>Acumulado</v>
          </cell>
          <cell r="S940">
            <v>1</v>
          </cell>
          <cell r="T940">
            <v>0</v>
          </cell>
          <cell r="U940">
            <v>0</v>
          </cell>
          <cell r="V940">
            <v>0</v>
          </cell>
          <cell r="W940">
            <v>0</v>
          </cell>
          <cell r="X940">
            <v>2</v>
          </cell>
          <cell r="Y940">
            <v>0</v>
          </cell>
          <cell r="Z940">
            <v>0</v>
          </cell>
          <cell r="AA940">
            <v>0</v>
          </cell>
          <cell r="AB940">
            <v>0</v>
          </cell>
          <cell r="AC940">
            <v>0</v>
          </cell>
          <cell r="AD940">
            <v>0</v>
          </cell>
          <cell r="AE940" t="str">
            <v>Se presentan avances en caracterización territorial, mapa de actores, plan prospectivo en las zonas focalizadas del Sur del Tolima. Adicionalmente se dan procesos de transferencia de tecnología a familias campesinas de las áreas priorizadas</v>
          </cell>
          <cell r="AF940">
            <v>42429.208333333299</v>
          </cell>
          <cell r="AG940">
            <v>42410.606165856501</v>
          </cell>
          <cell r="AH940" t="str">
            <v>Fernando Puerto Chávez</v>
          </cell>
          <cell r="AI940" t="str">
            <v>fernando.puerto@minagricultura.gov.co</v>
          </cell>
          <cell r="AJ940">
            <v>0</v>
          </cell>
          <cell r="AK940">
            <v>0</v>
          </cell>
          <cell r="AL940">
            <v>0</v>
          </cell>
        </row>
        <row r="941">
          <cell r="A941">
            <v>5057</v>
          </cell>
          <cell r="B941" t="str">
            <v>Todos por un Nuevo País</v>
          </cell>
          <cell r="C941" t="str">
            <v>Estrategias regionales</v>
          </cell>
          <cell r="D941" t="str">
            <v>El Centro-Sur-Amazonía de Colombia, tierra de oportunidades y paz: desarrollo del campo y conservación ambiental</v>
          </cell>
          <cell r="E941" t="str">
            <v>Agropecuario</v>
          </cell>
          <cell r="F941" t="str">
            <v>MINAGRICULTURA</v>
          </cell>
          <cell r="G941" t="str">
            <v>Región Centro Sur Amazonía - Agricultura</v>
          </cell>
          <cell r="H941">
            <v>5057</v>
          </cell>
          <cell r="I941" t="str">
            <v>Hogares con  planes de  negocios -  Centro Sur Amazonía</v>
          </cell>
          <cell r="J941" t="str">
            <v>Producto</v>
          </cell>
          <cell r="K941" t="str">
            <v>Sectorial</v>
          </cell>
          <cell r="L941" t="str">
            <v>SI</v>
          </cell>
          <cell r="M941" t="str">
            <v>SI</v>
          </cell>
          <cell r="N941" t="str">
            <v>NO</v>
          </cell>
          <cell r="O941" t="str">
            <v>SI</v>
          </cell>
          <cell r="P941" t="str">
            <v>Hogares</v>
          </cell>
          <cell r="Q941" t="str">
            <v>Mensual</v>
          </cell>
          <cell r="R941" t="str">
            <v>Acumulado</v>
          </cell>
          <cell r="S941">
            <v>0</v>
          </cell>
          <cell r="T941">
            <v>0</v>
          </cell>
          <cell r="U941">
            <v>0</v>
          </cell>
          <cell r="V941">
            <v>0</v>
          </cell>
          <cell r="W941">
            <v>0</v>
          </cell>
          <cell r="X941">
            <v>11900</v>
          </cell>
          <cell r="Y941">
            <v>0</v>
          </cell>
          <cell r="Z941">
            <v>0</v>
          </cell>
          <cell r="AA941">
            <v>568</v>
          </cell>
          <cell r="AB941">
            <v>4.7699999999999996</v>
          </cell>
          <cell r="AC941">
            <v>42400.208333333299</v>
          </cell>
          <cell r="AD941">
            <v>42468.615051736102</v>
          </cell>
          <cell r="AE941" t="str">
            <v>En el mes de Abril, el Ministerio de Agricultura y Desarrollo Rural, realizó acciones e inversiones, que permitieron beneficiar 855 hogares con planes de negocio, en los departamentos de Amazonas, Huila y Putumayo, los cuales de acuerdo al DNP, pertenecen</v>
          </cell>
          <cell r="AF941">
            <v>42490.208333333299</v>
          </cell>
          <cell r="AG941">
            <v>42501.448113344901</v>
          </cell>
          <cell r="AH941" t="str">
            <v>Fernando Puerto Chávez</v>
          </cell>
          <cell r="AI941" t="str">
            <v>fernando.puerto@minagricultura.gov.co</v>
          </cell>
          <cell r="AJ941">
            <v>5</v>
          </cell>
          <cell r="AK941">
            <v>42429.208333333299</v>
          </cell>
          <cell r="AL941">
            <v>72</v>
          </cell>
        </row>
        <row r="942">
          <cell r="A942">
            <v>5058</v>
          </cell>
          <cell r="B942" t="str">
            <v>Todos por un Nuevo País</v>
          </cell>
          <cell r="C942" t="str">
            <v>Estrategias regionales</v>
          </cell>
          <cell r="D942" t="str">
            <v>El Centro-Sur-Amazonía de Colombia, tierra de oportunidades y paz: desarrollo del campo y conservación ambiental</v>
          </cell>
          <cell r="E942" t="str">
            <v>Agropecuario</v>
          </cell>
          <cell r="F942" t="str">
            <v>MINAGRICULTURA</v>
          </cell>
          <cell r="G942" t="str">
            <v>Región Centro Sur Amazonía - Agricultura</v>
          </cell>
          <cell r="H942">
            <v>5058</v>
          </cell>
          <cell r="I942" t="str">
            <v>Personas vinculados a programas de  asociatividad  y desarrollo rural empresarial rural - Centro Sur Amazonía</v>
          </cell>
          <cell r="J942" t="str">
            <v>Producto</v>
          </cell>
          <cell r="K942" t="str">
            <v>Sectorial</v>
          </cell>
          <cell r="L942" t="str">
            <v>SI</v>
          </cell>
          <cell r="M942" t="str">
            <v>SI</v>
          </cell>
          <cell r="N942" t="str">
            <v>NO</v>
          </cell>
          <cell r="O942" t="str">
            <v>SI</v>
          </cell>
          <cell r="P942" t="str">
            <v>Personas</v>
          </cell>
          <cell r="Q942" t="str">
            <v>Trimestral</v>
          </cell>
          <cell r="R942" t="str">
            <v>Acumulado</v>
          </cell>
          <cell r="S942">
            <v>8589</v>
          </cell>
          <cell r="T942">
            <v>1758</v>
          </cell>
          <cell r="U942">
            <v>2500</v>
          </cell>
          <cell r="V942">
            <v>2600</v>
          </cell>
          <cell r="W942">
            <v>2879</v>
          </cell>
          <cell r="X942">
            <v>9737</v>
          </cell>
          <cell r="Y942">
            <v>0</v>
          </cell>
          <cell r="Z942">
            <v>0</v>
          </cell>
          <cell r="AA942">
            <v>4405</v>
          </cell>
          <cell r="AB942">
            <v>45.24</v>
          </cell>
          <cell r="AC942">
            <v>42460.208333333299</v>
          </cell>
          <cell r="AD942">
            <v>42468.613965127297</v>
          </cell>
          <cell r="AE942" t="str">
            <v>En el mes de Abril, se culminaron los ajustes a los términos de referencia de la nueva convocatoria a abrirse en el mes de Mayo de 2016. Para esta Región se tiene programado intervenir en los departamentos de Tolima, Caqueta y Putumayo.</v>
          </cell>
          <cell r="AF942">
            <v>42490.208333333299</v>
          </cell>
          <cell r="AG942">
            <v>42501.423283946802</v>
          </cell>
          <cell r="AH942" t="str">
            <v>Fernando Puerto Chávez</v>
          </cell>
          <cell r="AI942" t="str">
            <v>fernando.puerto@minagricultura.gov.co</v>
          </cell>
          <cell r="AJ942">
            <v>15</v>
          </cell>
          <cell r="AK942">
            <v>42551.208333333299</v>
          </cell>
          <cell r="AL942">
            <v>-58</v>
          </cell>
        </row>
        <row r="943">
          <cell r="A943">
            <v>5059</v>
          </cell>
          <cell r="B943" t="str">
            <v>Todos por un Nuevo País</v>
          </cell>
          <cell r="C943" t="str">
            <v>Estrategias regionales</v>
          </cell>
          <cell r="D943" t="str">
            <v>El Centro-Sur-Amazonía de Colombia, tierra de oportunidades y paz: desarrollo del campo y conservación ambiental</v>
          </cell>
          <cell r="E943" t="str">
            <v>Agropecuario</v>
          </cell>
          <cell r="F943" t="str">
            <v>MINAGRICULTURA</v>
          </cell>
          <cell r="G943" t="str">
            <v>Región Centro Sur Amazonía - Agricultura</v>
          </cell>
          <cell r="H943">
            <v>5059</v>
          </cell>
          <cell r="I943" t="str">
            <v>Hectáreas  adecuadas  con manejo eficiente del recurso hidrico para fines agropecuarios - Centro Sur Amazonía</v>
          </cell>
          <cell r="J943" t="str">
            <v>Gestión</v>
          </cell>
          <cell r="K943" t="str">
            <v>Sectorial</v>
          </cell>
          <cell r="L943" t="str">
            <v>SI</v>
          </cell>
          <cell r="M943" t="str">
            <v>SI</v>
          </cell>
          <cell r="N943" t="str">
            <v>NO</v>
          </cell>
          <cell r="O943" t="str">
            <v>SI</v>
          </cell>
          <cell r="P943" t="str">
            <v>Hectáreas</v>
          </cell>
          <cell r="Q943" t="str">
            <v>Semestral</v>
          </cell>
          <cell r="R943" t="str">
            <v>Acumulado</v>
          </cell>
          <cell r="S943">
            <v>4260</v>
          </cell>
          <cell r="T943">
            <v>2700</v>
          </cell>
          <cell r="U943">
            <v>5400</v>
          </cell>
          <cell r="V943">
            <v>12600</v>
          </cell>
          <cell r="W943">
            <v>18000</v>
          </cell>
          <cell r="X943">
            <v>18000</v>
          </cell>
          <cell r="Y943">
            <v>0</v>
          </cell>
          <cell r="Z943">
            <v>0</v>
          </cell>
          <cell r="AA943">
            <v>0</v>
          </cell>
          <cell r="AB943">
            <v>0</v>
          </cell>
          <cell r="AC943">
            <v>0</v>
          </cell>
          <cell r="AD943">
            <v>0</v>
          </cell>
          <cell r="AE943">
            <v>0</v>
          </cell>
          <cell r="AF943">
            <v>0</v>
          </cell>
          <cell r="AG943">
            <v>0</v>
          </cell>
          <cell r="AH943" t="str">
            <v>Giovanni Alberto Rocha Mahecha</v>
          </cell>
          <cell r="AI943" t="str">
            <v>grocha@incoder.gov.co</v>
          </cell>
          <cell r="AJ943">
            <v>5</v>
          </cell>
          <cell r="AK943">
            <v>0</v>
          </cell>
          <cell r="AL943">
            <v>0</v>
          </cell>
        </row>
        <row r="944">
          <cell r="A944">
            <v>5082</v>
          </cell>
          <cell r="B944" t="str">
            <v>Todos por un Nuevo País</v>
          </cell>
          <cell r="C944" t="str">
            <v>Estrategias regionales</v>
          </cell>
          <cell r="D944" t="str">
            <v>El Centro-Sur-Amazonía de Colombia, tierra de oportunidades y paz: desarrollo del campo y conservación ambiental</v>
          </cell>
          <cell r="E944" t="str">
            <v>Ambiente</v>
          </cell>
          <cell r="F944" t="str">
            <v>MinAmbiente</v>
          </cell>
          <cell r="G944" t="str">
            <v>Región Centro Sur Amazonía - Ambiente</v>
          </cell>
          <cell r="H944">
            <v>5082</v>
          </cell>
          <cell r="I944" t="str">
            <v>Hectáreas que cuentan con planes de ordenación y manejo de cuenca elaborados y/o ajustados. (Centro Sur Amazonía)</v>
          </cell>
          <cell r="J944" t="str">
            <v>Gestión</v>
          </cell>
          <cell r="K944" t="str">
            <v>Sectorial</v>
          </cell>
          <cell r="L944" t="str">
            <v>SI</v>
          </cell>
          <cell r="M944" t="str">
            <v>SI</v>
          </cell>
          <cell r="N944" t="str">
            <v>NO</v>
          </cell>
          <cell r="O944" t="str">
            <v>SI</v>
          </cell>
          <cell r="P944" t="str">
            <v>Hectáreas</v>
          </cell>
          <cell r="Q944" t="str">
            <v>Semestral</v>
          </cell>
          <cell r="R944" t="str">
            <v>Capacidad</v>
          </cell>
          <cell r="S944">
            <v>75598</v>
          </cell>
          <cell r="T944">
            <v>78598</v>
          </cell>
          <cell r="U944">
            <v>78598</v>
          </cell>
          <cell r="V944">
            <v>302439</v>
          </cell>
          <cell r="W944">
            <v>302439</v>
          </cell>
          <cell r="X944">
            <v>302439</v>
          </cell>
          <cell r="Y944">
            <v>0</v>
          </cell>
          <cell r="Z944">
            <v>0</v>
          </cell>
          <cell r="AA944">
            <v>0</v>
          </cell>
          <cell r="AB944">
            <v>0</v>
          </cell>
          <cell r="AC944">
            <v>0</v>
          </cell>
          <cell r="AD944">
            <v>0</v>
          </cell>
          <cell r="AE944" t="str">
            <v>• Se han declarado en ordenación las 3 cuencas objeto de elaboración y/o ajuste de POMCAS de la región. • De los tres POMCAS programados, dos fueron iniciados en el mes de abril (Río Recio y Venadillo - Río Luisa y otros directos al Magdalena) y se encuen</v>
          </cell>
          <cell r="AF944">
            <v>42490.208333333299</v>
          </cell>
          <cell r="AG944">
            <v>42506.7936877662</v>
          </cell>
          <cell r="AH944" t="str">
            <v>Ricardo Arnold Baduin Ricardo</v>
          </cell>
          <cell r="AI944" t="str">
            <v>RBaduin@minambiente.gov.co</v>
          </cell>
          <cell r="AJ944">
            <v>30</v>
          </cell>
          <cell r="AK944">
            <v>0</v>
          </cell>
          <cell r="AL944">
            <v>0</v>
          </cell>
        </row>
        <row r="945">
          <cell r="A945">
            <v>5093</v>
          </cell>
          <cell r="B945" t="str">
            <v>Todos por un Nuevo País</v>
          </cell>
          <cell r="C945" t="str">
            <v>Estrategias regionales</v>
          </cell>
          <cell r="D945" t="str">
            <v>El Centro-Sur-Amazonía de Colombia, tierra de oportunidades y paz: desarrollo del campo y conservación ambiental</v>
          </cell>
          <cell r="E945" t="str">
            <v>Ambiente</v>
          </cell>
          <cell r="F945" t="str">
            <v>MinAmbiente</v>
          </cell>
          <cell r="G945" t="str">
            <v>Región Centro Sur Amazonía - Ambiente</v>
          </cell>
          <cell r="H945">
            <v>5093</v>
          </cell>
          <cell r="I945" t="str">
            <v>Municipios de la región con puntos críticos de deforestación controlados, en los departamentos de Caquetá y  Putumayo.</v>
          </cell>
          <cell r="J945" t="str">
            <v>Resultado</v>
          </cell>
          <cell r="K945" t="str">
            <v>Sectorial</v>
          </cell>
          <cell r="L945" t="str">
            <v>SI</v>
          </cell>
          <cell r="M945" t="str">
            <v>SI</v>
          </cell>
          <cell r="N945" t="str">
            <v>NO</v>
          </cell>
          <cell r="O945" t="str">
            <v>SI</v>
          </cell>
          <cell r="P945" t="str">
            <v>Municipios</v>
          </cell>
          <cell r="Q945" t="str">
            <v>Anual</v>
          </cell>
          <cell r="R945" t="str">
            <v>Capacidad</v>
          </cell>
          <cell r="S945">
            <v>0</v>
          </cell>
          <cell r="T945">
            <v>0</v>
          </cell>
          <cell r="U945">
            <v>1</v>
          </cell>
          <cell r="V945">
            <v>3</v>
          </cell>
          <cell r="W945">
            <v>7</v>
          </cell>
          <cell r="X945">
            <v>7</v>
          </cell>
          <cell r="Y945">
            <v>0</v>
          </cell>
          <cell r="Z945">
            <v>0</v>
          </cell>
          <cell r="AA945">
            <v>0</v>
          </cell>
          <cell r="AB945">
            <v>0</v>
          </cell>
          <cell r="AC945">
            <v>0</v>
          </cell>
          <cell r="AD945">
            <v>0</v>
          </cell>
          <cell r="AE945" t="str">
            <v>En el marco del Programa Protección de Bosques y Clima REDD+ de GIZ, se realizó el Puerto Asís (Putumayo) un taller de interacción de los servicios ecosistémicos con los dirigidos a concejales, diputados, líderes indígenas y entidades territoriales. Se co</v>
          </cell>
          <cell r="AF945">
            <v>42490.208333333299</v>
          </cell>
          <cell r="AG945">
            <v>42496.7817959491</v>
          </cell>
          <cell r="AH945" t="str">
            <v>María Claudia García Dávila</v>
          </cell>
          <cell r="AI945" t="str">
            <v>Mcgarcia@minambiente.gov.co</v>
          </cell>
          <cell r="AJ945">
            <v>30</v>
          </cell>
          <cell r="AK945">
            <v>0</v>
          </cell>
          <cell r="AL945">
            <v>0</v>
          </cell>
        </row>
        <row r="946">
          <cell r="A946">
            <v>5095</v>
          </cell>
          <cell r="B946" t="str">
            <v>Todos por un Nuevo País</v>
          </cell>
          <cell r="C946" t="str">
            <v>Estrategias regionales</v>
          </cell>
          <cell r="D946" t="str">
            <v>El Centro-Sur-Amazonía de Colombia, tierra de oportunidades y paz: desarrollo del campo y conservación ambiental</v>
          </cell>
          <cell r="E946" t="str">
            <v>Ambiente</v>
          </cell>
          <cell r="F946" t="str">
            <v>MinAmbiente</v>
          </cell>
          <cell r="G946" t="str">
            <v>Región Centro Sur Amazonía - Ambiente</v>
          </cell>
          <cell r="H946">
            <v>5095</v>
          </cell>
          <cell r="I946" t="str">
            <v>Hectáreas de conservación inscritas en el esquema de pago por servicios ambientales hídricos en los departamentos de Huila y Tolima, Putumayo y Caquetá.</v>
          </cell>
          <cell r="J946" t="str">
            <v>Producto</v>
          </cell>
          <cell r="K946" t="str">
            <v>Sectorial</v>
          </cell>
          <cell r="L946" t="str">
            <v>SI</v>
          </cell>
          <cell r="M946" t="str">
            <v>SI</v>
          </cell>
          <cell r="N946" t="str">
            <v>NO</v>
          </cell>
          <cell r="O946" t="str">
            <v>SI</v>
          </cell>
          <cell r="P946" t="str">
            <v>Hectáreas</v>
          </cell>
          <cell r="Q946" t="str">
            <v>Anual</v>
          </cell>
          <cell r="R946" t="str">
            <v>Capacidad</v>
          </cell>
          <cell r="S946">
            <v>898</v>
          </cell>
          <cell r="T946">
            <v>898</v>
          </cell>
          <cell r="U946">
            <v>1500</v>
          </cell>
          <cell r="V946">
            <v>3000</v>
          </cell>
          <cell r="W946">
            <v>5000</v>
          </cell>
          <cell r="X946">
            <v>5000</v>
          </cell>
          <cell r="Y946">
            <v>0</v>
          </cell>
          <cell r="Z946">
            <v>0</v>
          </cell>
          <cell r="AA946">
            <v>0</v>
          </cell>
          <cell r="AB946">
            <v>0</v>
          </cell>
          <cell r="AC946">
            <v>0</v>
          </cell>
          <cell r="AD946">
            <v>0</v>
          </cell>
          <cell r="AE946" t="str">
            <v>Se llevó a cabo el proceso de programación del segundo semestre 2016, para la realización de talleres regionales con la vinculación de las entidades territoriales y autoridades ambientales, para la socialización de los avances en la formulación del progra</v>
          </cell>
          <cell r="AF946">
            <v>42490.208333333299</v>
          </cell>
          <cell r="AG946">
            <v>42496.771683067098</v>
          </cell>
          <cell r="AH946" t="str">
            <v>Mauricio Mira Ponton</v>
          </cell>
          <cell r="AI946" t="str">
            <v>mmira@minambiente.gov.co</v>
          </cell>
          <cell r="AJ946">
            <v>0</v>
          </cell>
          <cell r="AK946">
            <v>0</v>
          </cell>
          <cell r="AL946">
            <v>0</v>
          </cell>
        </row>
        <row r="947">
          <cell r="A947">
            <v>5094</v>
          </cell>
          <cell r="B947" t="str">
            <v>Todos por un Nuevo País</v>
          </cell>
          <cell r="C947" t="str">
            <v>Estrategias regionales</v>
          </cell>
          <cell r="D947" t="str">
            <v>El Centro-Sur-Amazonía de Colombia, tierra de oportunidades y paz: desarrollo del campo y conservación ambiental</v>
          </cell>
          <cell r="E947" t="str">
            <v>Ambiente</v>
          </cell>
          <cell r="F947" t="str">
            <v>Parques Nacionales</v>
          </cell>
          <cell r="G947" t="str">
            <v>Región Centro Sur Amazonía - Ambiente</v>
          </cell>
          <cell r="H947">
            <v>5094</v>
          </cell>
          <cell r="I947" t="str">
            <v>Hectáreas de áreas protegidas de la Región Centro Sur incorporados en el SINAP</v>
          </cell>
          <cell r="J947" t="str">
            <v>Gestión</v>
          </cell>
          <cell r="K947" t="str">
            <v>Sectorial</v>
          </cell>
          <cell r="L947" t="str">
            <v>SI</v>
          </cell>
          <cell r="M947" t="str">
            <v>SI</v>
          </cell>
          <cell r="N947" t="str">
            <v>NO</v>
          </cell>
          <cell r="O947" t="str">
            <v>SI</v>
          </cell>
          <cell r="P947" t="str">
            <v>Hectáreas</v>
          </cell>
          <cell r="Q947" t="str">
            <v>Trimestral</v>
          </cell>
          <cell r="R947" t="str">
            <v>Capacidad</v>
          </cell>
          <cell r="S947">
            <v>240608</v>
          </cell>
          <cell r="T947">
            <v>242612.027</v>
          </cell>
          <cell r="U947">
            <v>252010.90900000001</v>
          </cell>
          <cell r="V947">
            <v>285156.95</v>
          </cell>
          <cell r="W947">
            <v>461038.25199999998</v>
          </cell>
          <cell r="X947">
            <v>461038</v>
          </cell>
          <cell r="Y947">
            <v>242301.94</v>
          </cell>
          <cell r="Z947">
            <v>14.86</v>
          </cell>
          <cell r="AA947">
            <v>242301.94</v>
          </cell>
          <cell r="AB947">
            <v>0.77</v>
          </cell>
          <cell r="AC947">
            <v>42460.208333333299</v>
          </cell>
          <cell r="AD947">
            <v>42468.734307638901</v>
          </cell>
          <cell r="AE947" t="str">
            <v xml:space="preserve">Cortolima para Cerro DMI Cuenta con Concepto técnico de soporte, concepto favorable del IAvH, todas las certificaciones de las diferentes entidades y acto administrativo para ser aprobado por el consejo directivo. Para el área regional Los Limones avanza </v>
          </cell>
          <cell r="AF947">
            <v>42490.208333333299</v>
          </cell>
          <cell r="AG947">
            <v>42496.772481828702</v>
          </cell>
          <cell r="AH947" t="str">
            <v>Julia Miranda Londoño</v>
          </cell>
          <cell r="AI947" t="str">
            <v>julia.miranda@parquesnacionales.gov.co</v>
          </cell>
          <cell r="AJ947">
            <v>0</v>
          </cell>
          <cell r="AK947">
            <v>42551.208333333299</v>
          </cell>
          <cell r="AL947">
            <v>-43</v>
          </cell>
        </row>
        <row r="948">
          <cell r="A948">
            <v>5096</v>
          </cell>
          <cell r="B948" t="str">
            <v>Todos por un Nuevo País</v>
          </cell>
          <cell r="C948" t="str">
            <v>Estrategias regionales</v>
          </cell>
          <cell r="D948" t="str">
            <v>El Centro-Sur-Amazonía de Colombia, tierra de oportunidades y paz: desarrollo del campo y conservación ambiental</v>
          </cell>
          <cell r="E948" t="str">
            <v>Ambiente</v>
          </cell>
          <cell r="F948" t="str">
            <v>SINCHI</v>
          </cell>
          <cell r="G948" t="str">
            <v>Región Centro Sur Amazonía - Ambiente</v>
          </cell>
          <cell r="H948">
            <v>5096</v>
          </cell>
          <cell r="I948" t="str">
            <v>Emprendimientos para la comercialización de productos frutales amazónicos y otros productos forestales no maderables en el marco de los negocios verdes y atendiendo a los requerimientos de sus habitantes</v>
          </cell>
          <cell r="J948" t="str">
            <v>Producto</v>
          </cell>
          <cell r="K948" t="str">
            <v>Sectorial</v>
          </cell>
          <cell r="L948" t="str">
            <v>SI</v>
          </cell>
          <cell r="M948" t="str">
            <v>SI</v>
          </cell>
          <cell r="N948" t="str">
            <v>NO</v>
          </cell>
          <cell r="O948" t="str">
            <v>SI</v>
          </cell>
          <cell r="P948" t="str">
            <v>Emprendimientos</v>
          </cell>
          <cell r="Q948" t="str">
            <v>Semestral</v>
          </cell>
          <cell r="R948" t="str">
            <v>Capacidad</v>
          </cell>
          <cell r="S948">
            <v>86</v>
          </cell>
          <cell r="T948">
            <v>92</v>
          </cell>
          <cell r="U948">
            <v>103</v>
          </cell>
          <cell r="V948">
            <v>122</v>
          </cell>
          <cell r="W948">
            <v>150</v>
          </cell>
          <cell r="X948">
            <v>150</v>
          </cell>
          <cell r="Y948">
            <v>0</v>
          </cell>
          <cell r="Z948">
            <v>0</v>
          </cell>
          <cell r="AA948">
            <v>0</v>
          </cell>
          <cell r="AB948">
            <v>0</v>
          </cell>
          <cell r="AC948">
            <v>0</v>
          </cell>
          <cell r="AD948">
            <v>0</v>
          </cell>
          <cell r="AE948" t="str">
            <v>Se adelantó una consultoría para ampliar la caracterización de los emprendimientos involucrados en la línea de base que cubre las regiones Centro sur y Llanos. Se contactaron los emprendedores y se aplicó una encuesta con módulos de información básica, in</v>
          </cell>
          <cell r="AF948">
            <v>42490.208333333299</v>
          </cell>
          <cell r="AG948">
            <v>42506.763099074102</v>
          </cell>
          <cell r="AH948" t="str">
            <v>Luz Marin Mantilla Cárdenas</v>
          </cell>
          <cell r="AI948" t="str">
            <v>luzmarmantilla@sinchi.org.co</v>
          </cell>
          <cell r="AJ948">
            <v>0</v>
          </cell>
          <cell r="AK948">
            <v>0</v>
          </cell>
          <cell r="AL948">
            <v>0</v>
          </cell>
        </row>
        <row r="949">
          <cell r="A949">
            <v>5017</v>
          </cell>
          <cell r="B949" t="str">
            <v>Todos por un Nuevo País</v>
          </cell>
          <cell r="C949" t="str">
            <v>Estrategias regionales</v>
          </cell>
          <cell r="D949" t="str">
            <v>El Centro-Sur-Amazonía de Colombia, tierra de oportunidades y paz: desarrollo del campo y conservación ambiental</v>
          </cell>
          <cell r="E949" t="str">
            <v>Educación</v>
          </cell>
          <cell r="F949" t="str">
            <v>MINEDUCACION</v>
          </cell>
          <cell r="G949" t="str">
            <v>Región Centro Sur Amazonía - Educación</v>
          </cell>
          <cell r="H949">
            <v>5017</v>
          </cell>
          <cell r="I949" t="str">
            <v>Tasa de cobertura bruta en educación media - Centro Sur</v>
          </cell>
          <cell r="J949" t="str">
            <v>Producto</v>
          </cell>
          <cell r="K949" t="str">
            <v>Sectorial</v>
          </cell>
          <cell r="L949" t="str">
            <v>SI</v>
          </cell>
          <cell r="M949" t="str">
            <v>SI</v>
          </cell>
          <cell r="N949" t="str">
            <v>NO</v>
          </cell>
          <cell r="O949" t="str">
            <v>SI</v>
          </cell>
          <cell r="P949" t="str">
            <v>Tasa</v>
          </cell>
          <cell r="Q949" t="str">
            <v>Anual</v>
          </cell>
          <cell r="R949" t="str">
            <v>Capacidad</v>
          </cell>
          <cell r="S949">
            <v>71.7</v>
          </cell>
          <cell r="T949">
            <v>0</v>
          </cell>
          <cell r="U949">
            <v>0</v>
          </cell>
          <cell r="V949">
            <v>0</v>
          </cell>
          <cell r="W949">
            <v>0</v>
          </cell>
          <cell r="X949">
            <v>86.31</v>
          </cell>
          <cell r="Y949">
            <v>0</v>
          </cell>
          <cell r="Z949">
            <v>0</v>
          </cell>
          <cell r="AA949">
            <v>0</v>
          </cell>
          <cell r="AB949">
            <v>0</v>
          </cell>
          <cell r="AC949">
            <v>0</v>
          </cell>
          <cell r="AD949">
            <v>0</v>
          </cell>
          <cell r="AE949" t="str">
            <v>Está programado un encuentro regional para fortalecer a los equipos de las secretarías de educación de las ETC de la región Centro Sur, en la implementación de estrategias y acciones de acceso y permanencia escolar, trabajando con ellos orientaciones estr</v>
          </cell>
          <cell r="AF949">
            <v>42490.208333333299</v>
          </cell>
          <cell r="AG949">
            <v>42495.638275150501</v>
          </cell>
          <cell r="AH949" t="str">
            <v>Hector Julio Flechas</v>
          </cell>
          <cell r="AI949" t="str">
            <v>HFlechas@mineducacion.gov.co</v>
          </cell>
          <cell r="AJ949">
            <v>150</v>
          </cell>
          <cell r="AK949">
            <v>0</v>
          </cell>
          <cell r="AL949">
            <v>0</v>
          </cell>
        </row>
        <row r="950">
          <cell r="A950">
            <v>5366</v>
          </cell>
          <cell r="B950" t="str">
            <v>Todos por un Nuevo País</v>
          </cell>
          <cell r="C950" t="str">
            <v>Estrategias regionales</v>
          </cell>
          <cell r="D950" t="str">
            <v>El Centro-Sur-Amazonía de Colombia, tierra de oportunidades y paz: desarrollo del campo y conservación ambiental</v>
          </cell>
          <cell r="E950" t="str">
            <v>Interior</v>
          </cell>
          <cell r="F950" t="str">
            <v>Nasa Kiwe</v>
          </cell>
          <cell r="G950" t="str">
            <v>Región Centro Sur Amazonía - Interior</v>
          </cell>
          <cell r="H950">
            <v>5366</v>
          </cell>
          <cell r="I950" t="str">
            <v>Familias reasentadas con desarrollo de obras de infraestructura y proyectos productivos</v>
          </cell>
          <cell r="J950" t="str">
            <v>Producto</v>
          </cell>
          <cell r="K950" t="str">
            <v>Sectorial</v>
          </cell>
          <cell r="L950" t="str">
            <v>SI</v>
          </cell>
          <cell r="M950" t="str">
            <v>SI</v>
          </cell>
          <cell r="N950" t="str">
            <v>NO</v>
          </cell>
          <cell r="O950" t="str">
            <v>SI</v>
          </cell>
          <cell r="P950" t="str">
            <v>Familias</v>
          </cell>
          <cell r="Q950" t="str">
            <v>Mensual</v>
          </cell>
          <cell r="R950" t="str">
            <v>Acumulado</v>
          </cell>
          <cell r="S950">
            <v>126</v>
          </cell>
          <cell r="T950">
            <v>100</v>
          </cell>
          <cell r="U950">
            <v>270</v>
          </cell>
          <cell r="V950">
            <v>320</v>
          </cell>
          <cell r="W950">
            <v>310</v>
          </cell>
          <cell r="X950">
            <v>1000</v>
          </cell>
          <cell r="Y950">
            <v>0</v>
          </cell>
          <cell r="Z950">
            <v>0</v>
          </cell>
          <cell r="AA950">
            <v>0</v>
          </cell>
          <cell r="AB950">
            <v>0</v>
          </cell>
          <cell r="AC950">
            <v>42460.208333333299</v>
          </cell>
          <cell r="AD950">
            <v>42500.675138460603</v>
          </cell>
          <cell r="AE950" t="str">
            <v>Se esta realizando diseños, presupuestos, documentos para proceso precontractual de los proyectos a desarrollarse en la vigencia 2016, en los municipios de caldono, totoro, silvia y paez del departamento del cauca y el municipio de nataga en el departamen</v>
          </cell>
          <cell r="AF950">
            <v>42460.208333333299</v>
          </cell>
          <cell r="AG950">
            <v>42500.675138310202</v>
          </cell>
          <cell r="AH950" t="str">
            <v>Dora Isabel Aguilar</v>
          </cell>
          <cell r="AI950" t="str">
            <v>daguilar@nasakiwe.gov.co</v>
          </cell>
          <cell r="AJ950">
            <v>15</v>
          </cell>
          <cell r="AK950">
            <v>42490.208333333299</v>
          </cell>
          <cell r="AL950">
            <v>2</v>
          </cell>
        </row>
        <row r="951">
          <cell r="A951">
            <v>5367</v>
          </cell>
          <cell r="B951" t="str">
            <v>Todos por un Nuevo País</v>
          </cell>
          <cell r="C951" t="str">
            <v>Estrategias regionales</v>
          </cell>
          <cell r="D951" t="str">
            <v>El Centro-Sur-Amazonía de Colombia, tierra de oportunidades y paz: desarrollo del campo y conservación ambiental</v>
          </cell>
          <cell r="E951" t="str">
            <v>Interior</v>
          </cell>
          <cell r="F951" t="str">
            <v>Nasa Kiwe</v>
          </cell>
          <cell r="G951" t="str">
            <v>Región Centro Sur Amazonía - Interior</v>
          </cell>
          <cell r="H951">
            <v>5367</v>
          </cell>
          <cell r="I951" t="str">
            <v>Entidades territoriales fortalecidas  para la gestión del riesgo en la zona de influencia de la Corporación.</v>
          </cell>
          <cell r="J951" t="str">
            <v>Producto</v>
          </cell>
          <cell r="K951" t="str">
            <v>Sectorial</v>
          </cell>
          <cell r="L951" t="str">
            <v>SI</v>
          </cell>
          <cell r="M951" t="str">
            <v>SI</v>
          </cell>
          <cell r="N951" t="str">
            <v>NO</v>
          </cell>
          <cell r="O951" t="str">
            <v>SI</v>
          </cell>
          <cell r="P951" t="str">
            <v>Entidades territoriales</v>
          </cell>
          <cell r="Q951" t="str">
            <v>Mensual</v>
          </cell>
          <cell r="R951" t="str">
            <v>Acumulado</v>
          </cell>
          <cell r="S951">
            <v>0</v>
          </cell>
          <cell r="T951">
            <v>4</v>
          </cell>
          <cell r="U951">
            <v>4</v>
          </cell>
          <cell r="V951">
            <v>4</v>
          </cell>
          <cell r="W951">
            <v>3</v>
          </cell>
          <cell r="X951">
            <v>15</v>
          </cell>
          <cell r="Y951">
            <v>0</v>
          </cell>
          <cell r="Z951">
            <v>0</v>
          </cell>
          <cell r="AA951">
            <v>0</v>
          </cell>
          <cell r="AB951">
            <v>0</v>
          </cell>
          <cell r="AC951">
            <v>0</v>
          </cell>
          <cell r="AD951">
            <v>0</v>
          </cell>
          <cell r="AE951">
            <v>0</v>
          </cell>
          <cell r="AF951">
            <v>0</v>
          </cell>
          <cell r="AG951">
            <v>0</v>
          </cell>
          <cell r="AH951" t="str">
            <v>Luis Carlos Montoya</v>
          </cell>
          <cell r="AI951" t="str">
            <v>lmontoya@nasakiwe.gov.co</v>
          </cell>
          <cell r="AJ951">
            <v>15</v>
          </cell>
          <cell r="AK951">
            <v>0</v>
          </cell>
          <cell r="AL951">
            <v>0</v>
          </cell>
        </row>
        <row r="952">
          <cell r="A952">
            <v>4513</v>
          </cell>
          <cell r="B952" t="str">
            <v>Todos por un Nuevo País</v>
          </cell>
          <cell r="C952" t="str">
            <v>Estrategias regionales</v>
          </cell>
          <cell r="D952" t="str">
            <v>El Centro-Sur-Amazonía de Colombia, tierra de oportunidades y paz: desarrollo del campo y conservación ambiental</v>
          </cell>
          <cell r="E952" t="str">
            <v>Planeación Nacional</v>
          </cell>
          <cell r="F952" t="str">
            <v>DNP</v>
          </cell>
          <cell r="G952" t="str">
            <v>Región Centro Sur Amazonía - Planeación</v>
          </cell>
          <cell r="H952">
            <v>4513</v>
          </cell>
          <cell r="I952" t="str">
            <v>Municipios con bajo desempeño integral - Centro Sur Amazonía</v>
          </cell>
          <cell r="J952" t="str">
            <v>Gestión</v>
          </cell>
          <cell r="K952" t="str">
            <v>Sectorial</v>
          </cell>
          <cell r="L952" t="str">
            <v>SI</v>
          </cell>
          <cell r="M952" t="str">
            <v>SI</v>
          </cell>
          <cell r="N952" t="str">
            <v>NO</v>
          </cell>
          <cell r="O952" t="str">
            <v>SI</v>
          </cell>
          <cell r="P952" t="str">
            <v>Municipios</v>
          </cell>
          <cell r="Q952" t="str">
            <v>Anual</v>
          </cell>
          <cell r="R952" t="str">
            <v>Reducción</v>
          </cell>
          <cell r="S952">
            <v>18</v>
          </cell>
          <cell r="T952">
            <v>17</v>
          </cell>
          <cell r="U952">
            <v>15</v>
          </cell>
          <cell r="V952">
            <v>15</v>
          </cell>
          <cell r="W952">
            <v>14</v>
          </cell>
          <cell r="X952">
            <v>14</v>
          </cell>
          <cell r="Y952">
            <v>0</v>
          </cell>
          <cell r="Z952">
            <v>0</v>
          </cell>
          <cell r="AA952">
            <v>0</v>
          </cell>
          <cell r="AB952">
            <v>0</v>
          </cell>
          <cell r="AC952">
            <v>0</v>
          </cell>
          <cell r="AD952">
            <v>0</v>
          </cell>
          <cell r="AE952" t="str">
            <v>Se ajustaron los aplicativos SIEE y SICEP Gestión Web para el reporte de la información que inicia en el mes de mayo. Se emitió la Circular 11-4 de 2016 donde se entregan las Orientaciones, procedimientos e instrumentos para el reporte de la información r</v>
          </cell>
          <cell r="AF952">
            <v>42490.208333333299</v>
          </cell>
          <cell r="AG952">
            <v>42502.4359008912</v>
          </cell>
          <cell r="AH952" t="str">
            <v>Ivan Osejo Villamil</v>
          </cell>
          <cell r="AI952" t="str">
            <v>iosejo@dnp.gov.co</v>
          </cell>
          <cell r="AJ952">
            <v>240</v>
          </cell>
          <cell r="AK952">
            <v>0</v>
          </cell>
          <cell r="AL952">
            <v>0</v>
          </cell>
        </row>
        <row r="953">
          <cell r="A953">
            <v>4519</v>
          </cell>
          <cell r="B953" t="str">
            <v>Todos por un Nuevo País</v>
          </cell>
          <cell r="C953" t="str">
            <v>Estrategias regionales</v>
          </cell>
          <cell r="D953" t="str">
            <v>El Centro-Sur-Amazonía de Colombia, tierra de oportunidades y paz: desarrollo del campo y conservación ambiental</v>
          </cell>
          <cell r="E953" t="str">
            <v>Planeación Nacional</v>
          </cell>
          <cell r="F953" t="str">
            <v>DNP</v>
          </cell>
          <cell r="G953" t="str">
            <v>Región Centro Sur Amazonía - Planeación</v>
          </cell>
          <cell r="H953">
            <v>4519</v>
          </cell>
          <cell r="I953" t="str">
            <v>Indicador de Convergencia Regional ICIR - Región Centro Sur-Amazonía</v>
          </cell>
          <cell r="J953" t="str">
            <v>Gestión</v>
          </cell>
          <cell r="K953" t="str">
            <v>Sectorial</v>
          </cell>
          <cell r="L953" t="str">
            <v>SI</v>
          </cell>
          <cell r="M953" t="str">
            <v>NO</v>
          </cell>
          <cell r="N953" t="str">
            <v>NO</v>
          </cell>
          <cell r="O953" t="str">
            <v>SI</v>
          </cell>
          <cell r="P953" t="str">
            <v>Porcentaje</v>
          </cell>
          <cell r="Q953" t="str">
            <v>Anual</v>
          </cell>
          <cell r="R953" t="str">
            <v>Reducción</v>
          </cell>
          <cell r="S953">
            <v>30.2</v>
          </cell>
          <cell r="T953">
            <v>27.4</v>
          </cell>
          <cell r="U953">
            <v>24.5</v>
          </cell>
          <cell r="V953">
            <v>20.100000000000001</v>
          </cell>
          <cell r="W953">
            <v>15.8</v>
          </cell>
          <cell r="X953">
            <v>15.8</v>
          </cell>
          <cell r="Y953">
            <v>0</v>
          </cell>
          <cell r="Z953">
            <v>0</v>
          </cell>
          <cell r="AA953">
            <v>0</v>
          </cell>
          <cell r="AB953">
            <v>0</v>
          </cell>
          <cell r="AC953">
            <v>0</v>
          </cell>
          <cell r="AD953">
            <v>0</v>
          </cell>
          <cell r="AE953" t="str">
            <v>Se hicieron los cálculos preliminares con las variables seleccionadas del listado opcional, en total quedaron 11 variables en 7 sectores.</v>
          </cell>
          <cell r="AF953">
            <v>42490.208333333299</v>
          </cell>
          <cell r="AG953">
            <v>42502.437304629602</v>
          </cell>
          <cell r="AH953" t="str">
            <v>Ivan Osejo Villamil</v>
          </cell>
          <cell r="AI953" t="str">
            <v>iosejo@dnp.gov.co</v>
          </cell>
          <cell r="AJ953">
            <v>365</v>
          </cell>
          <cell r="AK953">
            <v>0</v>
          </cell>
          <cell r="AL953">
            <v>0</v>
          </cell>
        </row>
        <row r="954">
          <cell r="A954">
            <v>4536</v>
          </cell>
          <cell r="B954" t="str">
            <v>Todos por un Nuevo País</v>
          </cell>
          <cell r="C954" t="str">
            <v>Estrategias regionales</v>
          </cell>
          <cell r="D954" t="str">
            <v>El Centro-Sur-Amazonía de Colombia, tierra de oportunidades y paz: desarrollo del campo y conservación ambiental</v>
          </cell>
          <cell r="E954" t="str">
            <v>Planeación Nacional</v>
          </cell>
          <cell r="F954" t="str">
            <v>DNP</v>
          </cell>
          <cell r="G954" t="str">
            <v>Región Centro Sur Amazonía - Planeación</v>
          </cell>
          <cell r="H954">
            <v>4536</v>
          </cell>
          <cell r="I954" t="str">
            <v>Pilotos de Zonas especiales de inversión para áreas no municipalizadas diseñados, estructurados, implementados y evaluados en el Amazonas.</v>
          </cell>
          <cell r="J954" t="str">
            <v>Gestión</v>
          </cell>
          <cell r="K954" t="str">
            <v>Sectorial</v>
          </cell>
          <cell r="L954" t="str">
            <v>SI</v>
          </cell>
          <cell r="M954" t="str">
            <v>SI</v>
          </cell>
          <cell r="N954" t="str">
            <v>NO</v>
          </cell>
          <cell r="O954" t="str">
            <v>SI</v>
          </cell>
          <cell r="P954" t="str">
            <v>Porcentaje</v>
          </cell>
          <cell r="Q954" t="str">
            <v>Anual</v>
          </cell>
          <cell r="R954" t="str">
            <v>Capacidad</v>
          </cell>
          <cell r="S954">
            <v>0</v>
          </cell>
          <cell r="T954">
            <v>25</v>
          </cell>
          <cell r="U954">
            <v>50</v>
          </cell>
          <cell r="V954">
            <v>75</v>
          </cell>
          <cell r="W954">
            <v>100</v>
          </cell>
          <cell r="X954">
            <v>100</v>
          </cell>
          <cell r="Y954">
            <v>0</v>
          </cell>
          <cell r="Z954">
            <v>0</v>
          </cell>
          <cell r="AA954">
            <v>0</v>
          </cell>
          <cell r="AB954">
            <v>0</v>
          </cell>
          <cell r="AC954">
            <v>0</v>
          </cell>
          <cell r="AD954">
            <v>0</v>
          </cell>
          <cell r="AE954" t="str">
            <v>Se define plan de acción para dar continuidad al levantamiento de línea base de información por cada una de las tipologías identificadas por cada una de las ANM.</v>
          </cell>
          <cell r="AF954">
            <v>42429.208333333299</v>
          </cell>
          <cell r="AG954">
            <v>42438.695562847199</v>
          </cell>
          <cell r="AH954" t="str">
            <v>Ana María Arias Covaleda</v>
          </cell>
          <cell r="AI954" t="str">
            <v>aarias@dnp.gov.co</v>
          </cell>
          <cell r="AJ954">
            <v>30</v>
          </cell>
          <cell r="AK954">
            <v>0</v>
          </cell>
          <cell r="AL954">
            <v>0</v>
          </cell>
        </row>
        <row r="955">
          <cell r="A955">
            <v>4542</v>
          </cell>
          <cell r="B955" t="str">
            <v>Todos por un Nuevo País</v>
          </cell>
          <cell r="C955" t="str">
            <v>Estrategias regionales</v>
          </cell>
          <cell r="D955" t="str">
            <v>El Centro-Sur-Amazonía de Colombia, tierra de oportunidades y paz: desarrollo del campo y conservación ambiental</v>
          </cell>
          <cell r="E955" t="str">
            <v>Planeación Nacional</v>
          </cell>
          <cell r="F955" t="str">
            <v>DNP</v>
          </cell>
          <cell r="G955" t="str">
            <v>Región Centro Sur Amazonía - Planeación</v>
          </cell>
          <cell r="H955">
            <v>4542</v>
          </cell>
          <cell r="I955" t="str">
            <v>Resguardos indígenas de las áreas no municipalizadas del Departamento del Amazonas capacitados para asumir la administración directa de los  recursos de la Asignación Especial del Sistema General de Participaciones para los Resguardos Indígenas-AESGPRI.</v>
          </cell>
          <cell r="J955" t="str">
            <v>Gestión</v>
          </cell>
          <cell r="K955" t="str">
            <v>Sectorial</v>
          </cell>
          <cell r="L955" t="str">
            <v>SI</v>
          </cell>
          <cell r="M955" t="str">
            <v>SI</v>
          </cell>
          <cell r="N955" t="str">
            <v>NO</v>
          </cell>
          <cell r="O955" t="str">
            <v>SI</v>
          </cell>
          <cell r="P955" t="str">
            <v xml:space="preserve">Resguardos </v>
          </cell>
          <cell r="Q955" t="str">
            <v>Anual</v>
          </cell>
          <cell r="R955" t="str">
            <v>Acumulado</v>
          </cell>
          <cell r="S955">
            <v>0</v>
          </cell>
          <cell r="T955">
            <v>1</v>
          </cell>
          <cell r="U955">
            <v>2</v>
          </cell>
          <cell r="V955">
            <v>1</v>
          </cell>
          <cell r="W955">
            <v>1</v>
          </cell>
          <cell r="X955">
            <v>5</v>
          </cell>
          <cell r="Y955">
            <v>0</v>
          </cell>
          <cell r="Z955">
            <v>0</v>
          </cell>
          <cell r="AA955">
            <v>0</v>
          </cell>
          <cell r="AB955">
            <v>0</v>
          </cell>
          <cell r="AC955">
            <v>0</v>
          </cell>
          <cell r="AD955">
            <v>0</v>
          </cell>
          <cell r="AE955" t="str">
            <v>Se apoyó la realización del taller adelantado en Santander de Quilichao, dentro del cual se abordó el tema de la AESGPRI en la jornada de la tarde del primer día. Adicionalmente, : Se ha dado respuesta a solicitudes de entidades territoriales sobre capaci</v>
          </cell>
          <cell r="AF955">
            <v>42490.208333333299</v>
          </cell>
          <cell r="AG955">
            <v>42502.4437173611</v>
          </cell>
          <cell r="AH955" t="str">
            <v>Jairo Antonio Munoz Moyano</v>
          </cell>
          <cell r="AI955" t="str">
            <v>jamoyano@dnp.gov.co</v>
          </cell>
          <cell r="AJ955">
            <v>30</v>
          </cell>
          <cell r="AK955">
            <v>0</v>
          </cell>
          <cell r="AL955">
            <v>0</v>
          </cell>
        </row>
        <row r="956">
          <cell r="A956">
            <v>4984</v>
          </cell>
          <cell r="B956" t="str">
            <v>Todos por un Nuevo País</v>
          </cell>
          <cell r="C956" t="str">
            <v>Estrategias regionales</v>
          </cell>
          <cell r="D956" t="str">
            <v>El Centro-Sur-Amazonía de Colombia, tierra de oportunidades y paz: desarrollo del campo y conservación ambiental</v>
          </cell>
          <cell r="E956" t="str">
            <v>Salud y Protección</v>
          </cell>
          <cell r="F956" t="str">
            <v>Ministerio de Salud</v>
          </cell>
          <cell r="G956" t="str">
            <v>Región Centro Sur Amazonía - Salud</v>
          </cell>
          <cell r="H956">
            <v>4984</v>
          </cell>
          <cell r="I956" t="str">
            <v>Tasa de mortalidad infantil por 1.000 nacidos vivos (ajustada) -CSA</v>
          </cell>
          <cell r="J956" t="str">
            <v>Resultado</v>
          </cell>
          <cell r="K956" t="str">
            <v>Sectorial</v>
          </cell>
          <cell r="L956" t="str">
            <v>SI</v>
          </cell>
          <cell r="M956" t="str">
            <v>SI</v>
          </cell>
          <cell r="N956" t="str">
            <v>NO</v>
          </cell>
          <cell r="O956" t="str">
            <v>SI</v>
          </cell>
          <cell r="P956" t="str">
            <v>tasa</v>
          </cell>
          <cell r="Q956" t="str">
            <v>Anual</v>
          </cell>
          <cell r="R956" t="str">
            <v>Reducción</v>
          </cell>
          <cell r="S956">
            <v>20.5</v>
          </cell>
          <cell r="T956">
            <v>18.7</v>
          </cell>
          <cell r="U956">
            <v>18.100000000000001</v>
          </cell>
          <cell r="V956">
            <v>17.5</v>
          </cell>
          <cell r="W956">
            <v>16.899999999999999</v>
          </cell>
          <cell r="X956">
            <v>16.899999999999999</v>
          </cell>
          <cell r="Y956">
            <v>0</v>
          </cell>
          <cell r="Z956">
            <v>0</v>
          </cell>
          <cell r="AA956">
            <v>0</v>
          </cell>
          <cell r="AB956">
            <v>0</v>
          </cell>
          <cell r="AC956">
            <v>0</v>
          </cell>
          <cell r="AD956">
            <v>0</v>
          </cell>
          <cell r="AE956" t="str">
            <v>En el Departamento de Huila se socializó el lineamiento técnico de atención integral en salud para la primera infancia, en el espacio intersectorial de Neiva (Mesa técnica para la PIIAJ y fortalecimiento familiar), el cual ha sido acogido y se espera desa</v>
          </cell>
          <cell r="AF956">
            <v>42490.208333333299</v>
          </cell>
          <cell r="AG956">
            <v>42500.322569363401</v>
          </cell>
          <cell r="AH956" t="str">
            <v>Lía Marcela Güiza Castillo</v>
          </cell>
          <cell r="AI956" t="str">
            <v>lguiza@minsalud.gov.co</v>
          </cell>
          <cell r="AJ956">
            <v>540</v>
          </cell>
          <cell r="AK956">
            <v>0</v>
          </cell>
          <cell r="AL956">
            <v>0</v>
          </cell>
        </row>
        <row r="957">
          <cell r="A957">
            <v>4985</v>
          </cell>
          <cell r="B957" t="str">
            <v>Todos por un Nuevo País</v>
          </cell>
          <cell r="C957" t="str">
            <v>Estrategias regionales</v>
          </cell>
          <cell r="D957" t="str">
            <v>El Centro-Sur-Amazonía de Colombia, tierra de oportunidades y paz: desarrollo del campo y conservación ambiental</v>
          </cell>
          <cell r="E957" t="str">
            <v>Salud y Protección</v>
          </cell>
          <cell r="F957" t="str">
            <v>Ministerio de Salud</v>
          </cell>
          <cell r="G957" t="str">
            <v>Región Centro Sur Amazonía - Salud</v>
          </cell>
          <cell r="H957">
            <v>4985</v>
          </cell>
          <cell r="I957" t="str">
            <v>Cobertura de vacunación con tercera dosis de DPT en niños menores de 1 año</v>
          </cell>
          <cell r="J957" t="str">
            <v>Producto</v>
          </cell>
          <cell r="K957" t="str">
            <v>Sectorial</v>
          </cell>
          <cell r="L957" t="str">
            <v>SI</v>
          </cell>
          <cell r="M957" t="str">
            <v>SI</v>
          </cell>
          <cell r="N957" t="str">
            <v>NO</v>
          </cell>
          <cell r="O957" t="str">
            <v>SI</v>
          </cell>
          <cell r="P957" t="str">
            <v>porcentaje</v>
          </cell>
          <cell r="Q957" t="str">
            <v>Mensual</v>
          </cell>
          <cell r="R957" t="str">
            <v>Flujo</v>
          </cell>
          <cell r="S957">
            <v>89</v>
          </cell>
          <cell r="T957">
            <v>95</v>
          </cell>
          <cell r="U957">
            <v>95</v>
          </cell>
          <cell r="V957">
            <v>95</v>
          </cell>
          <cell r="W957">
            <v>95</v>
          </cell>
          <cell r="X957">
            <v>95</v>
          </cell>
          <cell r="Y957">
            <v>18.899999999999999</v>
          </cell>
          <cell r="Z957">
            <v>19.895</v>
          </cell>
          <cell r="AA957">
            <v>79.2</v>
          </cell>
          <cell r="AB957">
            <v>83.367999999999995</v>
          </cell>
          <cell r="AC957">
            <v>42460.208333333299</v>
          </cell>
          <cell r="AD957">
            <v>42501.634431400496</v>
          </cell>
          <cell r="AE957" t="str">
            <v>La vacuna de DPT esta incluida en la pentavalente (difteria, tos ferina, tétanos, Haemophilus influenzae tipo b y hepatitis B), la cobertura para esta región con terceras dosis de Pentavalente es de 18,9%, corresponde a 3.585 niños y niñas menores de un a</v>
          </cell>
          <cell r="AF957">
            <v>42460.208333333299</v>
          </cell>
          <cell r="AG957">
            <v>42501.63443125</v>
          </cell>
          <cell r="AH957" t="str">
            <v>Diego Alejandro  García Londoño</v>
          </cell>
          <cell r="AI957" t="str">
            <v>dgarcial@minsalud.gov.co</v>
          </cell>
          <cell r="AJ957">
            <v>30</v>
          </cell>
          <cell r="AK957">
            <v>42490.208333333299</v>
          </cell>
          <cell r="AL957">
            <v>-13</v>
          </cell>
        </row>
        <row r="958">
          <cell r="A958">
            <v>5022</v>
          </cell>
          <cell r="B958" t="str">
            <v>Todos por un Nuevo País</v>
          </cell>
          <cell r="C958" t="str">
            <v>Estrategias regionales</v>
          </cell>
          <cell r="D958" t="str">
            <v>El Centro-Sur-Amazonía de Colombia, tierra de oportunidades y paz: desarrollo del campo y conservación ambiental</v>
          </cell>
          <cell r="E958" t="str">
            <v>TIC</v>
          </cell>
          <cell r="F958" t="str">
            <v>MINTIC</v>
          </cell>
          <cell r="G958" t="str">
            <v>Región Centro Sur Amazonía - TIC</v>
          </cell>
          <cell r="H958">
            <v>5022</v>
          </cell>
          <cell r="I958" t="str">
            <v>Puntos Vive Digital instalados en la Amazonía</v>
          </cell>
          <cell r="J958" t="str">
            <v>Producto</v>
          </cell>
          <cell r="K958" t="str">
            <v>Sectorial</v>
          </cell>
          <cell r="L958" t="str">
            <v>SI</v>
          </cell>
          <cell r="M958" t="str">
            <v>SI</v>
          </cell>
          <cell r="N958" t="str">
            <v>NO</v>
          </cell>
          <cell r="O958" t="str">
            <v>SI</v>
          </cell>
          <cell r="P958" t="str">
            <v>Puntos de acceso a Internet urbanos</v>
          </cell>
          <cell r="Q958" t="str">
            <v>Semestral</v>
          </cell>
          <cell r="R958" t="str">
            <v>Acumulado</v>
          </cell>
          <cell r="S958">
            <v>0</v>
          </cell>
          <cell r="T958">
            <v>23</v>
          </cell>
          <cell r="U958">
            <v>0</v>
          </cell>
          <cell r="V958">
            <v>0</v>
          </cell>
          <cell r="W958">
            <v>0</v>
          </cell>
          <cell r="X958">
            <v>23</v>
          </cell>
          <cell r="Y958">
            <v>0</v>
          </cell>
          <cell r="Z958">
            <v>0</v>
          </cell>
          <cell r="AA958">
            <v>0</v>
          </cell>
          <cell r="AB958">
            <v>0</v>
          </cell>
          <cell r="AC958">
            <v>0</v>
          </cell>
          <cell r="AD958">
            <v>0</v>
          </cell>
          <cell r="AE958" t="str">
            <v>El Proyecto Nacional de Conectividad de Alta Velocidad se encuentra en fase de instalación. A la fecha : - Se realizaron los Comités Operativos de los siguientes convenios: Gobernación de Amazonas, Municipio de Inírida, Municipio de Mitú, Municipio de Tar</v>
          </cell>
          <cell r="AF958">
            <v>42490.208333333299</v>
          </cell>
          <cell r="AG958">
            <v>42501.426474918997</v>
          </cell>
          <cell r="AH958" t="str">
            <v>Luis Fernando Lozano Mier</v>
          </cell>
          <cell r="AI958" t="str">
            <v>lflozano@mintic.gov.co</v>
          </cell>
          <cell r="AJ958">
            <v>30</v>
          </cell>
          <cell r="AK958">
            <v>0</v>
          </cell>
          <cell r="AL958">
            <v>0</v>
          </cell>
        </row>
        <row r="959">
          <cell r="A959">
            <v>5023</v>
          </cell>
          <cell r="B959" t="str">
            <v>Todos por un Nuevo País</v>
          </cell>
          <cell r="C959" t="str">
            <v>Estrategias regionales</v>
          </cell>
          <cell r="D959" t="str">
            <v>El Centro-Sur-Amazonía de Colombia, tierra de oportunidades y paz: desarrollo del campo y conservación ambiental</v>
          </cell>
          <cell r="E959" t="str">
            <v>TIC</v>
          </cell>
          <cell r="F959" t="str">
            <v>MINTIC</v>
          </cell>
          <cell r="G959" t="str">
            <v>Región Centro Sur Amazonía - TIC</v>
          </cell>
          <cell r="H959">
            <v>5023</v>
          </cell>
          <cell r="I959" t="str">
            <v>Municipios y Áreas No Municipalizadas conectados a la red de alta velocidad - Amazonía</v>
          </cell>
          <cell r="J959" t="str">
            <v>Resultado</v>
          </cell>
          <cell r="K959" t="str">
            <v>Sectorial</v>
          </cell>
          <cell r="L959" t="str">
            <v>SI</v>
          </cell>
          <cell r="M959" t="str">
            <v>SI</v>
          </cell>
          <cell r="N959" t="str">
            <v>NO</v>
          </cell>
          <cell r="O959" t="str">
            <v>SI</v>
          </cell>
          <cell r="P959" t="str">
            <v>Municipios y áreas no municipalizadas</v>
          </cell>
          <cell r="Q959" t="str">
            <v>Semestral</v>
          </cell>
          <cell r="R959" t="str">
            <v>Acumulado</v>
          </cell>
          <cell r="S959">
            <v>0</v>
          </cell>
          <cell r="T959">
            <v>23</v>
          </cell>
          <cell r="U959">
            <v>0</v>
          </cell>
          <cell r="V959">
            <v>0</v>
          </cell>
          <cell r="W959">
            <v>0</v>
          </cell>
          <cell r="X959">
            <v>23</v>
          </cell>
          <cell r="Y959">
            <v>0</v>
          </cell>
          <cell r="Z959">
            <v>0</v>
          </cell>
          <cell r="AA959">
            <v>0</v>
          </cell>
          <cell r="AB959">
            <v>0</v>
          </cell>
          <cell r="AC959">
            <v>0</v>
          </cell>
          <cell r="AD959">
            <v>0</v>
          </cell>
          <cell r="AE959" t="str">
            <v>El Proyecto Nacional de Conectividad de Alta Velocidad se encuentra en fase de instalación. Dentro de la fase de instalación se deben cumplir 3 Pasos: 1. Trámites y/o Permisos que apliquen 2. Instalación de infraestructura. 3. Entrega a la Interventoría p</v>
          </cell>
          <cell r="AF959">
            <v>42490.208333333299</v>
          </cell>
          <cell r="AG959">
            <v>42500.776166898097</v>
          </cell>
          <cell r="AH959" t="str">
            <v>Luis Fernando Lozano Mier</v>
          </cell>
          <cell r="AI959" t="str">
            <v>lflozano@mintic.gov.co</v>
          </cell>
          <cell r="AJ959">
            <v>30</v>
          </cell>
          <cell r="AK959">
            <v>0</v>
          </cell>
          <cell r="AL959">
            <v>0</v>
          </cell>
        </row>
        <row r="960">
          <cell r="A960">
            <v>5184</v>
          </cell>
          <cell r="B960" t="str">
            <v>Todos por un Nuevo País</v>
          </cell>
          <cell r="C960" t="str">
            <v>Estrategias regionales</v>
          </cell>
          <cell r="D960" t="str">
            <v>El Centro-Sur-Amazonía de Colombia, tierra de oportunidades y paz: desarrollo del campo y conservación ambiental</v>
          </cell>
          <cell r="E960" t="str">
            <v>Transporte</v>
          </cell>
          <cell r="F960" t="str">
            <v>AEROCIVIL</v>
          </cell>
          <cell r="G960" t="str">
            <v>Región Centro Sur Amazonía - Transporte</v>
          </cell>
          <cell r="H960">
            <v>5184</v>
          </cell>
          <cell r="I960" t="str">
            <v>Aeropuertos para la prosperidad intervenidos en la Región Centro Sur Amazonía</v>
          </cell>
          <cell r="J960" t="str">
            <v>Producto</v>
          </cell>
          <cell r="K960" t="str">
            <v>Sectorial</v>
          </cell>
          <cell r="L960" t="str">
            <v>SI</v>
          </cell>
          <cell r="M960" t="str">
            <v>SI</v>
          </cell>
          <cell r="N960" t="str">
            <v>NO</v>
          </cell>
          <cell r="O960" t="str">
            <v>SI</v>
          </cell>
          <cell r="P960" t="str">
            <v>Número</v>
          </cell>
          <cell r="Q960" t="str">
            <v>Trimestral</v>
          </cell>
          <cell r="R960" t="str">
            <v>Acumulado</v>
          </cell>
          <cell r="S960">
            <v>8</v>
          </cell>
          <cell r="T960">
            <v>1</v>
          </cell>
          <cell r="U960">
            <v>4</v>
          </cell>
          <cell r="V960">
            <v>0</v>
          </cell>
          <cell r="W960">
            <v>1</v>
          </cell>
          <cell r="X960">
            <v>6</v>
          </cell>
          <cell r="Y960">
            <v>0</v>
          </cell>
          <cell r="Z960">
            <v>0</v>
          </cell>
          <cell r="AA960">
            <v>0</v>
          </cell>
          <cell r="AB960">
            <v>0</v>
          </cell>
          <cell r="AC960">
            <v>42460.208333333299</v>
          </cell>
          <cell r="AD960">
            <v>42473.716472106498</v>
          </cell>
          <cell r="AE960" t="str">
            <v>De lo pendiente en la Vigencia 2015 todavía esta en ejecución el Aeropuerto de Puerto Leguízamo.</v>
          </cell>
          <cell r="AF960">
            <v>42490.208333333299</v>
          </cell>
          <cell r="AG960">
            <v>42501.422390740699</v>
          </cell>
          <cell r="AH960" t="str">
            <v>Jairo Suárez</v>
          </cell>
          <cell r="AI960" t="str">
            <v>jairo.suarez@aerocivil.gov.co</v>
          </cell>
          <cell r="AJ960">
            <v>0</v>
          </cell>
          <cell r="AK960">
            <v>42551.208333333299</v>
          </cell>
          <cell r="AL960">
            <v>0</v>
          </cell>
        </row>
        <row r="961">
          <cell r="A961">
            <v>5275</v>
          </cell>
          <cell r="B961" t="str">
            <v>Todos por un Nuevo País</v>
          </cell>
          <cell r="C961" t="str">
            <v>Consistencia macroeconómica</v>
          </cell>
          <cell r="D961" t="str">
            <v>Consistencia macroeconómica</v>
          </cell>
          <cell r="E961" t="str">
            <v>Hacienda</v>
          </cell>
          <cell r="F961" t="str">
            <v>CISA</v>
          </cell>
          <cell r="G961" t="str">
            <v>Fortalecimiento del recaudo y la sostenibilidad fiscal</v>
          </cell>
          <cell r="H961">
            <v>5275</v>
          </cell>
          <cell r="I961" t="str">
            <v>Valor de los activos movilizados por CISA</v>
          </cell>
          <cell r="J961" t="str">
            <v>Resultado</v>
          </cell>
          <cell r="K961" t="str">
            <v>Sectorial</v>
          </cell>
          <cell r="L961" t="str">
            <v>NO</v>
          </cell>
          <cell r="M961" t="str">
            <v>NO</v>
          </cell>
          <cell r="N961" t="str">
            <v>NO</v>
          </cell>
          <cell r="O961" t="str">
            <v>SI</v>
          </cell>
          <cell r="P961" t="str">
            <v>Millones de pesos</v>
          </cell>
          <cell r="Q961" t="str">
            <v>Mensual</v>
          </cell>
          <cell r="R961" t="str">
            <v>Acumulado</v>
          </cell>
          <cell r="S961">
            <v>423347</v>
          </cell>
          <cell r="T961">
            <v>497288</v>
          </cell>
          <cell r="U961">
            <v>796788</v>
          </cell>
          <cell r="V961">
            <v>1054198</v>
          </cell>
          <cell r="W961">
            <v>1354586</v>
          </cell>
          <cell r="X961">
            <v>3702860</v>
          </cell>
          <cell r="Y961">
            <v>286332</v>
          </cell>
          <cell r="Z961">
            <v>35.936</v>
          </cell>
          <cell r="AA961">
            <v>869411</v>
          </cell>
          <cell r="AB961">
            <v>23.478999999999999</v>
          </cell>
          <cell r="AC961">
            <v>42490.208333333299</v>
          </cell>
          <cell r="AD961">
            <v>42496.770728240699</v>
          </cell>
          <cell r="AE961" t="str">
            <v>En el mes de Abril de 2016 se adquirió Cartera al Fondo Nacional de Garantías por valor de Saldo de Capital de $ 12.645 millones de pesos; Se suscribió contrato de Comercialización de Inmuebles con la Sociedad de Activos Especiales - SAE por valor de aval</v>
          </cell>
          <cell r="AF961">
            <v>42490.208333333299</v>
          </cell>
          <cell r="AG961">
            <v>42496.770728090298</v>
          </cell>
          <cell r="AH961" t="str">
            <v>Edgar Navas Pabón</v>
          </cell>
          <cell r="AI961" t="str">
            <v>enavas@cisa.gov.co</v>
          </cell>
          <cell r="AJ961">
            <v>30</v>
          </cell>
          <cell r="AK961">
            <v>42520.208333333299</v>
          </cell>
          <cell r="AL961">
            <v>-43</v>
          </cell>
        </row>
        <row r="962">
          <cell r="A962">
            <v>5262</v>
          </cell>
          <cell r="B962" t="str">
            <v>Todos por un Nuevo País</v>
          </cell>
          <cell r="C962" t="str">
            <v>Consistencia macroeconómica</v>
          </cell>
          <cell r="D962" t="str">
            <v>Consistencia macroeconómica</v>
          </cell>
          <cell r="E962" t="str">
            <v>Hacienda</v>
          </cell>
          <cell r="F962" t="str">
            <v>Coljuegos</v>
          </cell>
          <cell r="G962" t="str">
            <v>Fortalecimiento del recaudo y la sostenibilidad fiscal</v>
          </cell>
          <cell r="H962">
            <v>5262</v>
          </cell>
          <cell r="I962" t="str">
            <v>Derechos de Explotación recaudados anualmente por concepto de Juegos de Suerte y Azar de carácter nacional</v>
          </cell>
          <cell r="J962" t="str">
            <v>Gestión</v>
          </cell>
          <cell r="K962" t="str">
            <v>Sectorial</v>
          </cell>
          <cell r="L962" t="str">
            <v>NO</v>
          </cell>
          <cell r="M962" t="str">
            <v>NO</v>
          </cell>
          <cell r="N962" t="str">
            <v>NO</v>
          </cell>
          <cell r="O962" t="str">
            <v>SI</v>
          </cell>
          <cell r="P962" t="str">
            <v>Miles de millones de pesos</v>
          </cell>
          <cell r="Q962" t="str">
            <v>Anual</v>
          </cell>
          <cell r="R962" t="str">
            <v>Flujo</v>
          </cell>
          <cell r="S962">
            <v>347410</v>
          </cell>
          <cell r="T962">
            <v>368984</v>
          </cell>
          <cell r="U962">
            <v>427976</v>
          </cell>
          <cell r="V962">
            <v>462226</v>
          </cell>
          <cell r="W962">
            <v>489756</v>
          </cell>
          <cell r="X962">
            <v>489756</v>
          </cell>
          <cell r="Y962">
            <v>0</v>
          </cell>
          <cell r="Z962">
            <v>0</v>
          </cell>
          <cell r="AA962">
            <v>0</v>
          </cell>
          <cell r="AB962">
            <v>0</v>
          </cell>
          <cell r="AC962">
            <v>0</v>
          </cell>
          <cell r="AD962">
            <v>0</v>
          </cell>
          <cell r="AE962" t="str">
            <v xml:space="preserve">El recaudo de Derechos de Explotación en el mes de enero fue de $37.952 millones, con una participación de juegos localizados del 51.8%, juegos novedosos del 43.1%, promocionales 1.61% y otros conceptos (caducos, rendimientos financieros entre otros) del </v>
          </cell>
          <cell r="AF962">
            <v>42400.208333333299</v>
          </cell>
          <cell r="AG962">
            <v>42496.768587812498</v>
          </cell>
          <cell r="AH962" t="str">
            <v>Eduardo Alfonso Rubio Agudelo</v>
          </cell>
          <cell r="AI962" t="str">
            <v>erubio@coljuegos.gov.co</v>
          </cell>
          <cell r="AJ962">
            <v>35</v>
          </cell>
          <cell r="AK962">
            <v>0</v>
          </cell>
          <cell r="AL962">
            <v>0</v>
          </cell>
        </row>
        <row r="963">
          <cell r="A963">
            <v>5274</v>
          </cell>
          <cell r="B963" t="str">
            <v>Todos por un Nuevo País</v>
          </cell>
          <cell r="C963" t="str">
            <v>Consistencia macroeconómica</v>
          </cell>
          <cell r="D963" t="str">
            <v>Consistencia macroeconómica</v>
          </cell>
          <cell r="E963" t="str">
            <v>Hacienda</v>
          </cell>
          <cell r="F963" t="str">
            <v>DIAN</v>
          </cell>
          <cell r="G963" t="str">
            <v>Fortalecimiento del recaudo y la sostenibilidad fiscal</v>
          </cell>
          <cell r="H963">
            <v>5274</v>
          </cell>
          <cell r="I963" t="str">
            <v>Recaudo Neto DIAN</v>
          </cell>
          <cell r="J963" t="str">
            <v>Gestión</v>
          </cell>
          <cell r="K963" t="str">
            <v>Sectorial</v>
          </cell>
          <cell r="L963" t="str">
            <v>NO</v>
          </cell>
          <cell r="M963" t="str">
            <v>NO</v>
          </cell>
          <cell r="N963" t="str">
            <v>NO</v>
          </cell>
          <cell r="O963" t="str">
            <v>SI</v>
          </cell>
          <cell r="P963" t="str">
            <v>Billones de pesos</v>
          </cell>
          <cell r="Q963" t="str">
            <v>Mensual</v>
          </cell>
          <cell r="R963" t="str">
            <v>Flujo</v>
          </cell>
          <cell r="S963">
            <v>10800</v>
          </cell>
          <cell r="T963">
            <v>116.6</v>
          </cell>
          <cell r="U963">
            <v>121.8</v>
          </cell>
          <cell r="V963">
            <v>136.1</v>
          </cell>
          <cell r="W963">
            <v>147.19999999999999</v>
          </cell>
          <cell r="X963">
            <v>147.19999999999999</v>
          </cell>
          <cell r="Y963">
            <v>41.86</v>
          </cell>
          <cell r="Z963">
            <v>34.369999999999997</v>
          </cell>
          <cell r="AA963">
            <v>116.07</v>
          </cell>
          <cell r="AB963">
            <v>78.849999999999994</v>
          </cell>
          <cell r="AC963">
            <v>42490.208333333299</v>
          </cell>
          <cell r="AD963">
            <v>42496.772356284702</v>
          </cell>
          <cell r="AE963" t="str">
            <v>El Recaudo Neto por tipo de impuesto a Abril de 2016 fue: Impuestos Internos $35,95 billones desagregados así Renta $4,67; Ventas $8,61; Retención $12,21; G.M.F. $2,29; Consumo $0,58; Gasolina y ACPM $1,28; Retención CREE $2,46; Declaración CREE $3,79 y R</v>
          </cell>
          <cell r="AF963">
            <v>42490.208333333299</v>
          </cell>
          <cell r="AG963">
            <v>42496.772356134301</v>
          </cell>
          <cell r="AH963" t="str">
            <v>Enrique Javier Bravo Díaz</v>
          </cell>
          <cell r="AI963" t="str">
            <v>ebravod@dian.gov.co</v>
          </cell>
          <cell r="AJ963">
            <v>20</v>
          </cell>
          <cell r="AK963">
            <v>42520.208333333299</v>
          </cell>
          <cell r="AL963">
            <v>-33</v>
          </cell>
        </row>
        <row r="964">
          <cell r="A964">
            <v>5260</v>
          </cell>
          <cell r="B964" t="str">
            <v>Todos por un Nuevo País</v>
          </cell>
          <cell r="C964" t="str">
            <v>Consistencia macroeconómica</v>
          </cell>
          <cell r="D964" t="str">
            <v>Consistencia macroeconómica</v>
          </cell>
          <cell r="E964" t="str">
            <v>Hacienda</v>
          </cell>
          <cell r="F964" t="str">
            <v>DIAN</v>
          </cell>
          <cell r="G964" t="str">
            <v>Fortalecimiento del recaudo y la sostenibilidad fiscal</v>
          </cell>
          <cell r="H964">
            <v>5260</v>
          </cell>
          <cell r="I964" t="str">
            <v>Recaudo total como porcentaje del PIB</v>
          </cell>
          <cell r="J964" t="str">
            <v>Gestión</v>
          </cell>
          <cell r="K964" t="str">
            <v>Sectorial</v>
          </cell>
          <cell r="L964" t="str">
            <v>NO</v>
          </cell>
          <cell r="M964" t="str">
            <v>NO</v>
          </cell>
          <cell r="N964" t="str">
            <v>NO</v>
          </cell>
          <cell r="O964" t="str">
            <v>SI</v>
          </cell>
          <cell r="P964" t="str">
            <v>Porcentaje</v>
          </cell>
          <cell r="Q964" t="str">
            <v>Trimestral</v>
          </cell>
          <cell r="R964" t="str">
            <v>Flujo</v>
          </cell>
          <cell r="S964">
            <v>15.1</v>
          </cell>
          <cell r="T964">
            <v>15.3</v>
          </cell>
          <cell r="U964">
            <v>15.3</v>
          </cell>
          <cell r="V964">
            <v>15.4</v>
          </cell>
          <cell r="W964">
            <v>15.4</v>
          </cell>
          <cell r="X964">
            <v>15.4</v>
          </cell>
          <cell r="Y964">
            <v>0</v>
          </cell>
          <cell r="Z964">
            <v>0</v>
          </cell>
          <cell r="AA964">
            <v>0</v>
          </cell>
          <cell r="AB964">
            <v>0</v>
          </cell>
          <cell r="AC964">
            <v>0</v>
          </cell>
          <cell r="AD964">
            <v>0</v>
          </cell>
          <cell r="AE964">
            <v>0</v>
          </cell>
          <cell r="AF964">
            <v>0</v>
          </cell>
          <cell r="AG964">
            <v>0</v>
          </cell>
          <cell r="AH964" t="str">
            <v>Pedro Antonio Bejarano Silva</v>
          </cell>
          <cell r="AI964" t="str">
            <v>pbejaranos@dian.gov.co</v>
          </cell>
          <cell r="AJ964">
            <v>10</v>
          </cell>
          <cell r="AK964">
            <v>0</v>
          </cell>
          <cell r="AL964">
            <v>0</v>
          </cell>
        </row>
        <row r="965">
          <cell r="A965">
            <v>4398</v>
          </cell>
          <cell r="B965" t="str">
            <v>Todos por un Nuevo País</v>
          </cell>
          <cell r="C965" t="str">
            <v>Consistencia macroeconómica</v>
          </cell>
          <cell r="D965" t="str">
            <v>Consistencia macroeconómica</v>
          </cell>
          <cell r="E965" t="str">
            <v>Hacienda</v>
          </cell>
          <cell r="F965" t="str">
            <v>DIAN</v>
          </cell>
          <cell r="G965" t="str">
            <v>Gestión de recursos, activos y pasivos del Presupuesto General de la Nación</v>
          </cell>
          <cell r="H965">
            <v>4398</v>
          </cell>
          <cell r="I965" t="str">
            <v>Nuevos contribuyentes en el impuesto sobre la renta</v>
          </cell>
          <cell r="J965" t="str">
            <v>Resultado</v>
          </cell>
          <cell r="K965" t="str">
            <v>Sectorial</v>
          </cell>
          <cell r="L965" t="str">
            <v>SI</v>
          </cell>
          <cell r="M965" t="str">
            <v>NO</v>
          </cell>
          <cell r="N965" t="str">
            <v>NO</v>
          </cell>
          <cell r="O965" t="str">
            <v>SI</v>
          </cell>
          <cell r="P965" t="str">
            <v>Personas</v>
          </cell>
          <cell r="Q965" t="str">
            <v>Anual</v>
          </cell>
          <cell r="R965" t="str">
            <v>Acumulado</v>
          </cell>
          <cell r="S965">
            <v>33534</v>
          </cell>
          <cell r="T965">
            <v>30000</v>
          </cell>
          <cell r="U965">
            <v>20000</v>
          </cell>
          <cell r="V965">
            <v>10000</v>
          </cell>
          <cell r="W965">
            <v>10000</v>
          </cell>
          <cell r="X965">
            <v>70000</v>
          </cell>
          <cell r="Y965">
            <v>0</v>
          </cell>
          <cell r="Z965">
            <v>0</v>
          </cell>
          <cell r="AA965">
            <v>0</v>
          </cell>
          <cell r="AB965">
            <v>0</v>
          </cell>
          <cell r="AC965">
            <v>0</v>
          </cell>
          <cell r="AD965">
            <v>0</v>
          </cell>
          <cell r="AE965" t="str">
            <v>En el mes de febrero de 2016 se inscribieron en el RUT 2.120 Personas Naturales que registraron la Responsabilidad código 05 - Impto. renta y compl. régimen ordinario -; responsabilidad que es requisito para cumplir con el deber formal de declarar el impu</v>
          </cell>
          <cell r="AF965">
            <v>42429.208333333299</v>
          </cell>
          <cell r="AG965">
            <v>42466.470297106498</v>
          </cell>
          <cell r="AH965" t="str">
            <v>Enrique Javier Bravo Díaz</v>
          </cell>
          <cell r="AI965" t="str">
            <v>ebravod@dian.gov.co</v>
          </cell>
          <cell r="AJ965">
            <v>90</v>
          </cell>
          <cell r="AK965">
            <v>0</v>
          </cell>
          <cell r="AL965">
            <v>0</v>
          </cell>
        </row>
        <row r="966">
          <cell r="A966">
            <v>4399</v>
          </cell>
          <cell r="B966" t="str">
            <v>Todos por un Nuevo País</v>
          </cell>
          <cell r="C966" t="str">
            <v>Consistencia macroeconómica</v>
          </cell>
          <cell r="D966" t="str">
            <v>Consistencia macroeconómica</v>
          </cell>
          <cell r="E966" t="str">
            <v>Hacienda</v>
          </cell>
          <cell r="F966" t="str">
            <v>DIAN</v>
          </cell>
          <cell r="G966" t="str">
            <v>Gestión de recursos, activos y pasivos del Presupuesto General de la Nación</v>
          </cell>
          <cell r="H966">
            <v>4399</v>
          </cell>
          <cell r="I966" t="str">
            <v>Recaudo por Gestión DIAN</v>
          </cell>
          <cell r="J966" t="str">
            <v>Resultado</v>
          </cell>
          <cell r="K966" t="str">
            <v>Sectorial</v>
          </cell>
          <cell r="L966" t="str">
            <v>SI</v>
          </cell>
          <cell r="M966" t="str">
            <v>NO</v>
          </cell>
          <cell r="N966" t="str">
            <v>NO</v>
          </cell>
          <cell r="O966" t="str">
            <v>SI</v>
          </cell>
          <cell r="P966" t="str">
            <v>Billones</v>
          </cell>
          <cell r="Q966" t="str">
            <v>Trimestral</v>
          </cell>
          <cell r="R966" t="str">
            <v>Capacidad</v>
          </cell>
          <cell r="S966">
            <v>4.4000000000000004</v>
          </cell>
          <cell r="T966">
            <v>5.2</v>
          </cell>
          <cell r="U966">
            <v>5.4</v>
          </cell>
          <cell r="V966">
            <v>5.5</v>
          </cell>
          <cell r="W966">
            <v>5.7</v>
          </cell>
          <cell r="X966">
            <v>5.7</v>
          </cell>
          <cell r="Y966">
            <v>1.23</v>
          </cell>
          <cell r="Z966">
            <v>0</v>
          </cell>
          <cell r="AA966">
            <v>1.23</v>
          </cell>
          <cell r="AB966">
            <v>0</v>
          </cell>
          <cell r="AC966">
            <v>42460.208333333299</v>
          </cell>
          <cell r="AD966">
            <v>42496.772165127302</v>
          </cell>
          <cell r="AE966" t="str">
            <v>En el mes de marzo de 2016 se alcanzó un recaudo por gestión por valor de $386.119 millones.</v>
          </cell>
          <cell r="AF966">
            <v>42460.208333333299</v>
          </cell>
          <cell r="AG966">
            <v>42496.772164965303</v>
          </cell>
          <cell r="AH966" t="str">
            <v>Enrique Javier Bravo Díaz</v>
          </cell>
          <cell r="AI966" t="str">
            <v>ebravod@dian.gov.co</v>
          </cell>
          <cell r="AJ966">
            <v>30</v>
          </cell>
          <cell r="AK966">
            <v>42551.208333333299</v>
          </cell>
          <cell r="AL966">
            <v>-73</v>
          </cell>
        </row>
        <row r="967">
          <cell r="A967">
            <v>4396</v>
          </cell>
          <cell r="B967" t="str">
            <v>Todos por un Nuevo País</v>
          </cell>
          <cell r="C967" t="str">
            <v>Consistencia macroeconómica</v>
          </cell>
          <cell r="D967" t="str">
            <v>Consistencia macroeconómica</v>
          </cell>
          <cell r="E967" t="str">
            <v>Hacienda</v>
          </cell>
          <cell r="F967" t="str">
            <v>DIAN</v>
          </cell>
          <cell r="G967" t="str">
            <v>Gestión de recursos, activos y pasivos del Presupuesto General de la Nación</v>
          </cell>
          <cell r="H967">
            <v>4396</v>
          </cell>
          <cell r="I967" t="str">
            <v>Recaudo Bruto DIAN (billones)</v>
          </cell>
          <cell r="J967" t="str">
            <v>Resultado</v>
          </cell>
          <cell r="K967" t="str">
            <v>Sectorial</v>
          </cell>
          <cell r="L967" t="str">
            <v>SI</v>
          </cell>
          <cell r="M967" t="str">
            <v>NO</v>
          </cell>
          <cell r="N967" t="str">
            <v>NO</v>
          </cell>
          <cell r="O967" t="str">
            <v>SI</v>
          </cell>
          <cell r="P967" t="str">
            <v>Billones</v>
          </cell>
          <cell r="Q967" t="str">
            <v>Mensual</v>
          </cell>
          <cell r="R967" t="str">
            <v>Flujo</v>
          </cell>
          <cell r="S967">
            <v>11440</v>
          </cell>
          <cell r="T967">
            <v>123.6</v>
          </cell>
          <cell r="U967">
            <v>130.1</v>
          </cell>
          <cell r="V967">
            <v>142.6</v>
          </cell>
          <cell r="W967">
            <v>153.6</v>
          </cell>
          <cell r="X967">
            <v>153.6</v>
          </cell>
          <cell r="Y967">
            <v>44.38</v>
          </cell>
          <cell r="Z967">
            <v>0</v>
          </cell>
          <cell r="AA967">
            <v>123.71</v>
          </cell>
          <cell r="AB967">
            <v>80.540000000000006</v>
          </cell>
          <cell r="AC967">
            <v>42490.208333333299</v>
          </cell>
          <cell r="AD967">
            <v>42496.772602974503</v>
          </cell>
          <cell r="AE967" t="str">
            <v>El Recaudo Bruto a Abril de 2016 por Impuestos Internos fue de $37, 95 billones desagregados así: Renta $5,06 Ventas $9,08; Retención $13,02; Riqueza $0,06 ; G.M.F. $2,30; Consumo $0,61; Gasolina y ACPM $1,29; Retención CREE $2,61; Declaración CREE $3,92;</v>
          </cell>
          <cell r="AF967">
            <v>42490.208333333299</v>
          </cell>
          <cell r="AG967">
            <v>42496.772602812503</v>
          </cell>
          <cell r="AH967" t="str">
            <v>Enrique Javier Bravo Díaz</v>
          </cell>
          <cell r="AI967" t="str">
            <v>ebravod@dian.gov.co</v>
          </cell>
          <cell r="AJ967">
            <v>20</v>
          </cell>
          <cell r="AK967">
            <v>42520.208333333299</v>
          </cell>
          <cell r="AL967">
            <v>-33</v>
          </cell>
        </row>
        <row r="968">
          <cell r="A968">
            <v>4397</v>
          </cell>
          <cell r="B968" t="str">
            <v>Todos por un Nuevo País</v>
          </cell>
          <cell r="C968" t="str">
            <v>Consistencia macroeconómica</v>
          </cell>
          <cell r="D968" t="str">
            <v>Consistencia macroeconómica</v>
          </cell>
          <cell r="E968" t="str">
            <v>Hacienda</v>
          </cell>
          <cell r="F968" t="str">
            <v>DIAN</v>
          </cell>
          <cell r="G968" t="str">
            <v>Gestión de recursos, activos y pasivos del Presupuesto General de la Nación</v>
          </cell>
          <cell r="H968">
            <v>4397</v>
          </cell>
          <cell r="I968" t="str">
            <v>Tasa de evasión en el impuesto al Valor Agregado - IVA</v>
          </cell>
          <cell r="J968" t="str">
            <v>Resultado</v>
          </cell>
          <cell r="K968" t="str">
            <v>Sectorial</v>
          </cell>
          <cell r="L968" t="str">
            <v>SI</v>
          </cell>
          <cell r="M968" t="str">
            <v>NO</v>
          </cell>
          <cell r="N968" t="str">
            <v>NO</v>
          </cell>
          <cell r="O968" t="str">
            <v>SI</v>
          </cell>
          <cell r="P968" t="str">
            <v>Porcentaje</v>
          </cell>
          <cell r="Q968" t="str">
            <v>Anual</v>
          </cell>
          <cell r="R968" t="str">
            <v>Reducción</v>
          </cell>
          <cell r="S968">
            <v>1750</v>
          </cell>
          <cell r="T968">
            <v>17</v>
          </cell>
          <cell r="U968">
            <v>16.5</v>
          </cell>
          <cell r="V968">
            <v>16</v>
          </cell>
          <cell r="W968">
            <v>15.5</v>
          </cell>
          <cell r="X968">
            <v>15.5</v>
          </cell>
          <cell r="Y968">
            <v>0</v>
          </cell>
          <cell r="Z968">
            <v>0</v>
          </cell>
          <cell r="AA968">
            <v>0</v>
          </cell>
          <cell r="AB968">
            <v>0</v>
          </cell>
          <cell r="AC968">
            <v>0</v>
          </cell>
          <cell r="AD968">
            <v>0</v>
          </cell>
          <cell r="AE968" t="str">
            <v>Avances: Mensualmente se revisan cambios normativos que se traduzcan en actualizaciones al modelo en las "Fuentes de información". Riesgos visibles como importantes: Falta de información disponible para alimentar el modelo en la sección de "Fuentes de inf</v>
          </cell>
          <cell r="AF968">
            <v>42400.208333333299</v>
          </cell>
          <cell r="AG968">
            <v>42503.644492627303</v>
          </cell>
          <cell r="AH968" t="str">
            <v>Pedro Antonio Bejarano Silva</v>
          </cell>
          <cell r="AI968" t="str">
            <v>pbejaranos@dian.gov.co</v>
          </cell>
          <cell r="AJ968">
            <v>210</v>
          </cell>
          <cell r="AK968">
            <v>0</v>
          </cell>
          <cell r="AL968">
            <v>0</v>
          </cell>
        </row>
        <row r="969">
          <cell r="A969">
            <v>4400</v>
          </cell>
          <cell r="B969" t="str">
            <v>Todos por un Nuevo País</v>
          </cell>
          <cell r="C969" t="str">
            <v>Consistencia macroeconómica</v>
          </cell>
          <cell r="D969" t="str">
            <v>Consistencia macroeconómica</v>
          </cell>
          <cell r="E969" t="str">
            <v>Hacienda</v>
          </cell>
          <cell r="F969" t="str">
            <v>DIAN</v>
          </cell>
          <cell r="G969" t="str">
            <v>Fortalecimiento del recaudo y la sostenibilidad fiscal</v>
          </cell>
          <cell r="H969">
            <v>4400</v>
          </cell>
          <cell r="I969" t="str">
            <v>Proporción de subfacturación y contrabando abierto dentro de las importaciones legales</v>
          </cell>
          <cell r="J969" t="str">
            <v>Resultado</v>
          </cell>
          <cell r="K969" t="str">
            <v>Sectorial</v>
          </cell>
          <cell r="L969" t="str">
            <v>SI</v>
          </cell>
          <cell r="M969" t="str">
            <v>NO</v>
          </cell>
          <cell r="N969" t="str">
            <v>NO</v>
          </cell>
          <cell r="O969" t="str">
            <v>SI</v>
          </cell>
          <cell r="P969" t="str">
            <v>Porcentaje</v>
          </cell>
          <cell r="Q969" t="str">
            <v>Anual</v>
          </cell>
          <cell r="R969" t="str">
            <v>Reducción</v>
          </cell>
          <cell r="S969">
            <v>1210</v>
          </cell>
          <cell r="T969">
            <v>11.6</v>
          </cell>
          <cell r="U969">
            <v>11.2</v>
          </cell>
          <cell r="V969">
            <v>10.8</v>
          </cell>
          <cell r="W969">
            <v>10.5</v>
          </cell>
          <cell r="X969">
            <v>10.5</v>
          </cell>
          <cell r="Y969">
            <v>0</v>
          </cell>
          <cell r="Z969">
            <v>0</v>
          </cell>
          <cell r="AA969">
            <v>0</v>
          </cell>
          <cell r="AB969">
            <v>0</v>
          </cell>
          <cell r="AC969">
            <v>0</v>
          </cell>
          <cell r="AD969">
            <v>0</v>
          </cell>
          <cell r="AE969" t="str">
            <v xml:space="preserve">Avances: Se inicia la revisión de las fuentes (bases) espejo para determinar si hay carga de información 2015, pero se observa que las bases aun no tienen datos de este año. La información declarada de la Bodega de Datos de la DIAN se encuentra al mes de </v>
          </cell>
          <cell r="AF969">
            <v>42400.208333333299</v>
          </cell>
          <cell r="AG969">
            <v>42503.645233946801</v>
          </cell>
          <cell r="AH969" t="str">
            <v>Pedro Antonio Bejarano Silva</v>
          </cell>
          <cell r="AI969" t="str">
            <v>pbejaranos@dian.gov.co</v>
          </cell>
          <cell r="AJ969">
            <v>270</v>
          </cell>
          <cell r="AK969">
            <v>0</v>
          </cell>
          <cell r="AL969">
            <v>0</v>
          </cell>
        </row>
        <row r="970">
          <cell r="A970">
            <v>4401</v>
          </cell>
          <cell r="B970" t="str">
            <v>Todos por un Nuevo País</v>
          </cell>
          <cell r="C970" t="str">
            <v>Consistencia macroeconómica</v>
          </cell>
          <cell r="D970" t="str">
            <v>Consistencia macroeconómica</v>
          </cell>
          <cell r="E970" t="str">
            <v>Hacienda</v>
          </cell>
          <cell r="F970" t="str">
            <v>DIAN</v>
          </cell>
          <cell r="G970" t="str">
            <v>Fortalecimiento del recaudo y la sostenibilidad fiscal</v>
          </cell>
          <cell r="H970">
            <v>4401</v>
          </cell>
          <cell r="I970" t="str">
            <v>Tiempo de desaduanamiento en importaciones (horas)</v>
          </cell>
          <cell r="J970" t="str">
            <v>Resultado</v>
          </cell>
          <cell r="K970" t="str">
            <v>Sectorial</v>
          </cell>
          <cell r="L970" t="str">
            <v>SI</v>
          </cell>
          <cell r="M970" t="str">
            <v>NO</v>
          </cell>
          <cell r="N970" t="str">
            <v>NO</v>
          </cell>
          <cell r="O970" t="str">
            <v>SI</v>
          </cell>
          <cell r="P970" t="str">
            <v>Pendiente</v>
          </cell>
          <cell r="Q970" t="str">
            <v>Semestral</v>
          </cell>
          <cell r="R970" t="str">
            <v>Reducción</v>
          </cell>
          <cell r="S970">
            <v>23.37</v>
          </cell>
          <cell r="T970">
            <v>21</v>
          </cell>
          <cell r="U970">
            <v>20</v>
          </cell>
          <cell r="V970">
            <v>19</v>
          </cell>
          <cell r="W970">
            <v>18</v>
          </cell>
          <cell r="X970">
            <v>18</v>
          </cell>
          <cell r="Y970">
            <v>0</v>
          </cell>
          <cell r="Z970">
            <v>0</v>
          </cell>
          <cell r="AA970">
            <v>0</v>
          </cell>
          <cell r="AB970">
            <v>0</v>
          </cell>
          <cell r="AC970">
            <v>0</v>
          </cell>
          <cell r="AD970">
            <v>0</v>
          </cell>
          <cell r="AE970" t="str">
            <v>Por tratarse de un indicador con periodicidad semestral, la primera medición para el año 2016 se realizará en el mes de julio. Con corte a 31 de diciembre de 2015, el Tiempo de desaduanamiento en importaciones se calculó en 23 horas y 51 minutos.</v>
          </cell>
          <cell r="AF970">
            <v>42490.208333333299</v>
          </cell>
          <cell r="AG970">
            <v>42496.771349340299</v>
          </cell>
          <cell r="AH970" t="str">
            <v>Claudia María Gaviria Vásquez</v>
          </cell>
          <cell r="AI970" t="str">
            <v>cgaviriav@dian.gov.co</v>
          </cell>
          <cell r="AJ970">
            <v>20</v>
          </cell>
          <cell r="AK970">
            <v>0</v>
          </cell>
          <cell r="AL970">
            <v>0</v>
          </cell>
        </row>
        <row r="971">
          <cell r="A971">
            <v>5271</v>
          </cell>
          <cell r="B971" t="str">
            <v>Todos por un Nuevo País</v>
          </cell>
          <cell r="C971" t="str">
            <v>Consistencia macroeconómica</v>
          </cell>
          <cell r="D971" t="str">
            <v>Consistencia macroeconómica</v>
          </cell>
          <cell r="E971" t="str">
            <v>Hacienda</v>
          </cell>
          <cell r="F971" t="str">
            <v>Fondo de Adaptación</v>
          </cell>
          <cell r="G971" t="str">
            <v>Gestión de recursos, activos y pasivos del Presupuesto General de la Nación</v>
          </cell>
          <cell r="H971">
            <v>5271</v>
          </cell>
          <cell r="I971" t="str">
            <v>Porcentaje de avance de ejecución del plan de estructuración de la intervención para reducir el riesgo de inundación en la región de la Mojana.</v>
          </cell>
          <cell r="J971" t="str">
            <v>Producto</v>
          </cell>
          <cell r="K971" t="str">
            <v>Sectorial</v>
          </cell>
          <cell r="L971" t="str">
            <v>NO</v>
          </cell>
          <cell r="M971" t="str">
            <v>NO</v>
          </cell>
          <cell r="N971" t="str">
            <v>NO</v>
          </cell>
          <cell r="O971" t="str">
            <v>SI</v>
          </cell>
          <cell r="P971" t="str">
            <v>Porcentaje</v>
          </cell>
          <cell r="Q971" t="str">
            <v>Mensual</v>
          </cell>
          <cell r="R971" t="str">
            <v>Acumulado</v>
          </cell>
          <cell r="S971">
            <v>30</v>
          </cell>
          <cell r="T971">
            <v>32</v>
          </cell>
          <cell r="U971">
            <v>7.5</v>
          </cell>
          <cell r="V971">
            <v>9</v>
          </cell>
          <cell r="W971">
            <v>1.5</v>
          </cell>
          <cell r="X971">
            <v>50</v>
          </cell>
          <cell r="Y971">
            <v>3.9</v>
          </cell>
          <cell r="Z971">
            <v>52</v>
          </cell>
          <cell r="AA971">
            <v>29.81</v>
          </cell>
          <cell r="AB971">
            <v>59.62</v>
          </cell>
          <cell r="AC971">
            <v>42490.208333333299</v>
          </cell>
          <cell r="AD971">
            <v>42501.797000115701</v>
          </cell>
          <cell r="AE971" t="str">
            <v xml:space="preserve">EL 21 de abril de 2016, se presentó ante el Consejo Directivo del Fondo Adaptación el Plan de Acción para la prevención del riesgo de inundación y adaptación al cambio climático en La Mojana, el cual contiene las acciones estructurales y no estructurales </v>
          </cell>
          <cell r="AF971">
            <v>42490.208333333299</v>
          </cell>
          <cell r="AG971">
            <v>42501.796999999999</v>
          </cell>
          <cell r="AH971" t="str">
            <v>Aníbal José Pérez García</v>
          </cell>
          <cell r="AI971" t="str">
            <v>anibalperez@fondoadaptacion.gov.co</v>
          </cell>
          <cell r="AJ971">
            <v>0</v>
          </cell>
          <cell r="AK971">
            <v>42520.208333333299</v>
          </cell>
          <cell r="AL971">
            <v>-13</v>
          </cell>
        </row>
        <row r="972">
          <cell r="A972">
            <v>5265</v>
          </cell>
          <cell r="B972" t="str">
            <v>Todos por un Nuevo País</v>
          </cell>
          <cell r="C972" t="str">
            <v>Consistencia macroeconómica</v>
          </cell>
          <cell r="D972" t="str">
            <v>Consistencia macroeconómica</v>
          </cell>
          <cell r="E972" t="str">
            <v>Hacienda</v>
          </cell>
          <cell r="F972" t="str">
            <v>Fondo de Adaptación</v>
          </cell>
          <cell r="G972" t="str">
            <v>Gestión de recursos, activos y pasivos del Presupuesto General de la Nación</v>
          </cell>
          <cell r="H972">
            <v>5265</v>
          </cell>
          <cell r="I972" t="str">
            <v>Soluciones de vivienda entregadas a las familias damnificadas por la ola invernal 2010-2011.</v>
          </cell>
          <cell r="J972" t="str">
            <v>Producto</v>
          </cell>
          <cell r="K972" t="str">
            <v>Sectorial</v>
          </cell>
          <cell r="L972" t="str">
            <v>NO</v>
          </cell>
          <cell r="M972" t="str">
            <v>NO</v>
          </cell>
          <cell r="N972" t="str">
            <v>NO</v>
          </cell>
          <cell r="O972" t="str">
            <v>SI</v>
          </cell>
          <cell r="P972" t="str">
            <v>Viviendas</v>
          </cell>
          <cell r="Q972" t="str">
            <v>Mensual</v>
          </cell>
          <cell r="R972" t="str">
            <v>Acumulado</v>
          </cell>
          <cell r="S972">
            <v>7605</v>
          </cell>
          <cell r="T972">
            <v>9841</v>
          </cell>
          <cell r="U972">
            <v>18311</v>
          </cell>
          <cell r="V972">
            <v>19850</v>
          </cell>
          <cell r="W972">
            <v>11507</v>
          </cell>
          <cell r="X972">
            <v>59509</v>
          </cell>
          <cell r="Y972">
            <v>2460</v>
          </cell>
          <cell r="Z972">
            <v>13.435</v>
          </cell>
          <cell r="AA972">
            <v>6465</v>
          </cell>
          <cell r="AB972">
            <v>10.864000000000001</v>
          </cell>
          <cell r="AC972">
            <v>42490.208333333299</v>
          </cell>
          <cell r="AD972">
            <v>42501.798137071797</v>
          </cell>
          <cell r="AE972" t="str">
            <v>Para el mes de abril del año 2016, se entregaron en total 600 viviendas, llegando a 908 en el periodo enero - abril de 2016 en el programa nacional de vivienda. igualmente el reporte entregado por el programa Jarillon de Cali, se han entregado 1.860 soluc</v>
          </cell>
          <cell r="AF972">
            <v>42490.208333333299</v>
          </cell>
          <cell r="AG972">
            <v>42501.798136921301</v>
          </cell>
          <cell r="AH972" t="str">
            <v>Jorge Alexander Vargas Meza</v>
          </cell>
          <cell r="AI972" t="str">
            <v>alexandervargas@fondoadaptacion.gov.co</v>
          </cell>
          <cell r="AJ972">
            <v>0</v>
          </cell>
          <cell r="AK972">
            <v>42520.208333333299</v>
          </cell>
          <cell r="AL972">
            <v>-13</v>
          </cell>
        </row>
        <row r="973">
          <cell r="A973">
            <v>5266</v>
          </cell>
          <cell r="B973" t="str">
            <v>Todos por un Nuevo País</v>
          </cell>
          <cell r="C973" t="str">
            <v>Consistencia macroeconómica</v>
          </cell>
          <cell r="D973" t="str">
            <v>Consistencia macroeconómica</v>
          </cell>
          <cell r="E973" t="str">
            <v>Hacienda</v>
          </cell>
          <cell r="F973" t="str">
            <v>Fondo de Adaptación</v>
          </cell>
          <cell r="G973" t="str">
            <v>Gestión de recursos, activos y pasivos del Presupuesto General de la Nación</v>
          </cell>
          <cell r="H973">
            <v>5266</v>
          </cell>
          <cell r="I973" t="str">
            <v>Sitios críticos de transporte, en las zonas del país afectadas por el fenómeno de “La Niña” 2010-2011, reconstruidos.</v>
          </cell>
          <cell r="J973" t="str">
            <v>Producto</v>
          </cell>
          <cell r="K973" t="str">
            <v>Sectorial</v>
          </cell>
          <cell r="L973" t="str">
            <v>NO</v>
          </cell>
          <cell r="M973" t="str">
            <v>NO</v>
          </cell>
          <cell r="N973" t="str">
            <v>NO</v>
          </cell>
          <cell r="O973" t="str">
            <v>SI</v>
          </cell>
          <cell r="P973" t="str">
            <v>Sitios</v>
          </cell>
          <cell r="Q973" t="str">
            <v>Mensual</v>
          </cell>
          <cell r="R973" t="str">
            <v>Acumulado</v>
          </cell>
          <cell r="S973">
            <v>98</v>
          </cell>
          <cell r="T973">
            <v>159</v>
          </cell>
          <cell r="U973">
            <v>127</v>
          </cell>
          <cell r="V973">
            <v>8</v>
          </cell>
          <cell r="W973">
            <v>8</v>
          </cell>
          <cell r="X973">
            <v>302</v>
          </cell>
          <cell r="Y973">
            <v>38</v>
          </cell>
          <cell r="Z973">
            <v>29.920999999999999</v>
          </cell>
          <cell r="AA973">
            <v>217</v>
          </cell>
          <cell r="AB973">
            <v>71.853999999999999</v>
          </cell>
          <cell r="AC973">
            <v>42460.208333333299</v>
          </cell>
          <cell r="AD973">
            <v>42500.669454131901</v>
          </cell>
          <cell r="AE973" t="str">
            <v>Se avanzó en la ejecución de los contratos que se vienen desarrollando desde el 2015, lo que permitió finalizar 26 obras de sitios críticos adicionales, donde se resaltan la atención de (20) sitios críticos en la carretera Pipiral-Villavicencio (Meta), (4</v>
          </cell>
          <cell r="AF973">
            <v>42460.208333333299</v>
          </cell>
          <cell r="AG973">
            <v>42500.669453935203</v>
          </cell>
          <cell r="AH973" t="str">
            <v>Orlando Santiago</v>
          </cell>
          <cell r="AI973" t="str">
            <v>orlandosantiago@fondoadaptacion.gov.co</v>
          </cell>
          <cell r="AJ973">
            <v>0</v>
          </cell>
          <cell r="AK973">
            <v>42490.208333333299</v>
          </cell>
          <cell r="AL973">
            <v>17</v>
          </cell>
        </row>
        <row r="974">
          <cell r="A974">
            <v>5267</v>
          </cell>
          <cell r="B974" t="str">
            <v>Todos por un Nuevo País</v>
          </cell>
          <cell r="C974" t="str">
            <v>Consistencia macroeconómica</v>
          </cell>
          <cell r="D974" t="str">
            <v>Consistencia macroeconómica</v>
          </cell>
          <cell r="E974" t="str">
            <v>Hacienda</v>
          </cell>
          <cell r="F974" t="str">
            <v>Fondo de Adaptación</v>
          </cell>
          <cell r="G974" t="str">
            <v>Gestión de recursos, activos y pasivos del Presupuesto General de la Nación</v>
          </cell>
          <cell r="H974">
            <v>5267</v>
          </cell>
          <cell r="I974" t="str">
            <v>Sedes educativas afectadas por el fenómeno de "La Niña" 2010-2011 reconstruidas o reubicadas.</v>
          </cell>
          <cell r="J974" t="str">
            <v>Producto</v>
          </cell>
          <cell r="K974" t="str">
            <v>Sectorial</v>
          </cell>
          <cell r="L974" t="str">
            <v>NO</v>
          </cell>
          <cell r="M974" t="str">
            <v>NO</v>
          </cell>
          <cell r="N974" t="str">
            <v>NO</v>
          </cell>
          <cell r="O974" t="str">
            <v>SI</v>
          </cell>
          <cell r="P974" t="str">
            <v>Sedes</v>
          </cell>
          <cell r="Q974" t="str">
            <v>Mensual</v>
          </cell>
          <cell r="R974" t="str">
            <v>Acumulado</v>
          </cell>
          <cell r="S974">
            <v>4</v>
          </cell>
          <cell r="T974">
            <v>111</v>
          </cell>
          <cell r="U974">
            <v>198</v>
          </cell>
          <cell r="V974">
            <v>10</v>
          </cell>
          <cell r="W974">
            <v>0</v>
          </cell>
          <cell r="X974">
            <v>319</v>
          </cell>
          <cell r="Y974">
            <v>18</v>
          </cell>
          <cell r="Z974">
            <v>9.0909999999999993</v>
          </cell>
          <cell r="AA974">
            <v>60</v>
          </cell>
          <cell r="AB974">
            <v>18.809000000000001</v>
          </cell>
          <cell r="AC974">
            <v>42490.208333333299</v>
          </cell>
          <cell r="AD974">
            <v>42496.7793775463</v>
          </cell>
          <cell r="AE974" t="str">
            <v>Dentro de los proyectos desarrollados en el Sector Educación, actualmente se encuentran 61 proyectos cargados en etapa de construcción para los departamentos de Antioquia (10), Atlántico (2), Bolívar (8), Cauca (2), Córdoba (4), Cundinamarca (12), La Guaj</v>
          </cell>
          <cell r="AF974">
            <v>42490.208333333299</v>
          </cell>
          <cell r="AG974">
            <v>42496.779377395796</v>
          </cell>
          <cell r="AH974" t="str">
            <v>Frank Paipilla</v>
          </cell>
          <cell r="AI974" t="str">
            <v>frankpaipilla@fondoadaptacion.gov.co</v>
          </cell>
          <cell r="AJ974">
            <v>0</v>
          </cell>
          <cell r="AK974">
            <v>42520.208333333299</v>
          </cell>
          <cell r="AL974">
            <v>-13</v>
          </cell>
        </row>
        <row r="975">
          <cell r="A975">
            <v>5268</v>
          </cell>
          <cell r="B975" t="str">
            <v>Todos por un Nuevo País</v>
          </cell>
          <cell r="C975" t="str">
            <v>Consistencia macroeconómica</v>
          </cell>
          <cell r="D975" t="str">
            <v>Consistencia macroeconómica</v>
          </cell>
          <cell r="E975" t="str">
            <v>Hacienda</v>
          </cell>
          <cell r="F975" t="str">
            <v>Fondo de Adaptación</v>
          </cell>
          <cell r="G975" t="str">
            <v>Gestión de recursos, activos y pasivos del Presupuesto General de la Nación</v>
          </cell>
          <cell r="H975">
            <v>5268</v>
          </cell>
          <cell r="I975" t="str">
            <v>Porcentaje de avance de ejecución del plan de reasentamiento de Gramalote.</v>
          </cell>
          <cell r="J975" t="str">
            <v>Producto</v>
          </cell>
          <cell r="K975" t="str">
            <v>Sectorial</v>
          </cell>
          <cell r="L975" t="str">
            <v>NO</v>
          </cell>
          <cell r="M975" t="str">
            <v>NO</v>
          </cell>
          <cell r="N975" t="str">
            <v>NO</v>
          </cell>
          <cell r="O975" t="str">
            <v>SI</v>
          </cell>
          <cell r="P975" t="str">
            <v>Porcentaje</v>
          </cell>
          <cell r="Q975" t="str">
            <v>Mensual</v>
          </cell>
          <cell r="R975" t="str">
            <v>Acumulado</v>
          </cell>
          <cell r="S975">
            <v>26.1</v>
          </cell>
          <cell r="T975">
            <v>15</v>
          </cell>
          <cell r="U975">
            <v>28.9</v>
          </cell>
          <cell r="V975">
            <v>20</v>
          </cell>
          <cell r="W975">
            <v>10</v>
          </cell>
          <cell r="X975">
            <v>73.900000000000006</v>
          </cell>
          <cell r="Y975">
            <v>0</v>
          </cell>
          <cell r="Z975">
            <v>0</v>
          </cell>
          <cell r="AA975">
            <v>0</v>
          </cell>
          <cell r="AB975">
            <v>0</v>
          </cell>
          <cell r="AC975">
            <v>0</v>
          </cell>
          <cell r="AD975">
            <v>0</v>
          </cell>
          <cell r="AE975" t="str">
            <v>ara beneficiar a la población gramalotera, se ha avanzado en las obras que permiten ver la ejecución en el plan de reasentamiento: Después de adelantar gestiones con el contratista de urbanismo, se logó cuantificar los avances físicos que afectaban el rep</v>
          </cell>
          <cell r="AF975">
            <v>42490.208333333299</v>
          </cell>
          <cell r="AG975">
            <v>42501.797188807897</v>
          </cell>
          <cell r="AH975" t="str">
            <v>Roberto Zapata</v>
          </cell>
          <cell r="AI975" t="str">
            <v>coordinadorgramalote@fondoadaptacion.gov.co</v>
          </cell>
          <cell r="AJ975">
            <v>0</v>
          </cell>
          <cell r="AK975">
            <v>0</v>
          </cell>
          <cell r="AL975">
            <v>0</v>
          </cell>
        </row>
        <row r="976">
          <cell r="A976">
            <v>5269</v>
          </cell>
          <cell r="B976" t="str">
            <v>Todos por un Nuevo País</v>
          </cell>
          <cell r="C976" t="str">
            <v>Consistencia macroeconómica</v>
          </cell>
          <cell r="D976" t="str">
            <v>Consistencia macroeconómica</v>
          </cell>
          <cell r="E976" t="str">
            <v>Hacienda</v>
          </cell>
          <cell r="F976" t="str">
            <v>Fondo de Adaptación</v>
          </cell>
          <cell r="G976" t="str">
            <v>Gestión de recursos, activos y pasivos del Presupuesto General de la Nación</v>
          </cell>
          <cell r="H976">
            <v>5269</v>
          </cell>
          <cell r="I976" t="str">
            <v>Porcentaje de avance de ejecución del macroproyecto de reducción del riesgo de inundación en el El Jarillón del Río Cali (Distrito de Aguablanca).</v>
          </cell>
          <cell r="J976" t="str">
            <v>Producto</v>
          </cell>
          <cell r="K976" t="str">
            <v>Sectorial</v>
          </cell>
          <cell r="L976" t="str">
            <v>NO</v>
          </cell>
          <cell r="M976" t="str">
            <v>NO</v>
          </cell>
          <cell r="N976" t="str">
            <v>NO</v>
          </cell>
          <cell r="O976" t="str">
            <v>SI</v>
          </cell>
          <cell r="P976" t="str">
            <v>Porcentaje</v>
          </cell>
          <cell r="Q976" t="str">
            <v>Mensual</v>
          </cell>
          <cell r="R976" t="str">
            <v>Acumulado</v>
          </cell>
          <cell r="S976">
            <v>6.3</v>
          </cell>
          <cell r="T976">
            <v>17</v>
          </cell>
          <cell r="U976">
            <v>20</v>
          </cell>
          <cell r="V976">
            <v>31</v>
          </cell>
          <cell r="W976">
            <v>18</v>
          </cell>
          <cell r="X976">
            <v>93.7</v>
          </cell>
          <cell r="Y976">
            <v>0.43</v>
          </cell>
          <cell r="Z976">
            <v>2.15</v>
          </cell>
          <cell r="AA976">
            <v>8.83</v>
          </cell>
          <cell r="AB976">
            <v>9.4239999999999995</v>
          </cell>
          <cell r="AC976">
            <v>42490.208333333299</v>
          </cell>
          <cell r="AD976">
            <v>42496.774369178202</v>
          </cell>
          <cell r="AE976" t="str">
            <v>De acuerdo con las actividades adelantadas en desarrollo de las líneas del intervención, durante el mes de abril de 2016 el proyecto Jarillón de Cali avanzó el 0,03%, para un acumulado de 0,43% durante el 2016 y 15,13% global.</v>
          </cell>
          <cell r="AF976">
            <v>42490.208333333299</v>
          </cell>
          <cell r="AG976">
            <v>42496.774369016202</v>
          </cell>
          <cell r="AH976" t="str">
            <v>Alfredo Martinez Delgadillo</v>
          </cell>
          <cell r="AI976" t="str">
            <v>alfredomartinez@fondoadaptacion.gov.co</v>
          </cell>
          <cell r="AJ976">
            <v>0</v>
          </cell>
          <cell r="AK976">
            <v>42520.208333333299</v>
          </cell>
          <cell r="AL976">
            <v>-13</v>
          </cell>
        </row>
        <row r="977">
          <cell r="A977">
            <v>5270</v>
          </cell>
          <cell r="B977" t="str">
            <v>Todos por un Nuevo País</v>
          </cell>
          <cell r="C977" t="str">
            <v>Consistencia macroeconómica</v>
          </cell>
          <cell r="D977" t="str">
            <v>Consistencia macroeconómica</v>
          </cell>
          <cell r="E977" t="str">
            <v>Hacienda</v>
          </cell>
          <cell r="F977" t="str">
            <v>Fondo de Adaptación</v>
          </cell>
          <cell r="G977" t="str">
            <v>Gestión de recursos, activos y pasivos del Presupuesto General de la Nación</v>
          </cell>
          <cell r="H977">
            <v>5270</v>
          </cell>
          <cell r="I977" t="str">
            <v>Porcentaje de avance de ejecución del macroproyecto de restauración de los ecosistemas degradados en el área de influencia del Canal del Dique.</v>
          </cell>
          <cell r="J977" t="str">
            <v>Producto</v>
          </cell>
          <cell r="K977" t="str">
            <v>Sectorial</v>
          </cell>
          <cell r="L977" t="str">
            <v>NO</v>
          </cell>
          <cell r="M977" t="str">
            <v>NO</v>
          </cell>
          <cell r="N977" t="str">
            <v>NO</v>
          </cell>
          <cell r="O977" t="str">
            <v>SI</v>
          </cell>
          <cell r="P977" t="str">
            <v>Porcentaje</v>
          </cell>
          <cell r="Q977" t="str">
            <v>Mensual</v>
          </cell>
          <cell r="R977" t="str">
            <v>Acumulado</v>
          </cell>
          <cell r="S977">
            <v>6.5</v>
          </cell>
          <cell r="T977">
            <v>5.8</v>
          </cell>
          <cell r="U977">
            <v>7.7</v>
          </cell>
          <cell r="V977">
            <v>60</v>
          </cell>
          <cell r="W977">
            <v>0</v>
          </cell>
          <cell r="X977">
            <v>73.5</v>
          </cell>
          <cell r="Y977">
            <v>0.4</v>
          </cell>
          <cell r="Z977">
            <v>5.1950000000000003</v>
          </cell>
          <cell r="AA977">
            <v>5.6</v>
          </cell>
          <cell r="AB977">
            <v>7.6189999999999998</v>
          </cell>
          <cell r="AC977">
            <v>42490.208333333299</v>
          </cell>
          <cell r="AD977">
            <v>42501.796814432899</v>
          </cell>
          <cell r="AE977" t="str">
            <v>PLAN DE RESTAURACIÓN (Macroproyecto) Dentro de los avances en el Plan de Manejo Hidrosedimentológgico, el consultor profundiza en los análisis de los impactos económicos de la alternativa seleccionada, así como en los aspectos de diseño preliminar y de de</v>
          </cell>
          <cell r="AF977">
            <v>42490.208333333299</v>
          </cell>
          <cell r="AG977">
            <v>42501.796814270798</v>
          </cell>
          <cell r="AH977" t="str">
            <v>Gustavo Andrés Martínez Tello</v>
          </cell>
          <cell r="AI977" t="str">
            <v>gustavomartinez@fondoadaptacion.gov.co</v>
          </cell>
          <cell r="AJ977">
            <v>0</v>
          </cell>
          <cell r="AK977">
            <v>42520.208333333299</v>
          </cell>
          <cell r="AL977">
            <v>-13</v>
          </cell>
        </row>
        <row r="978">
          <cell r="A978">
            <v>5264</v>
          </cell>
          <cell r="B978" t="str">
            <v>Todos por un Nuevo País</v>
          </cell>
          <cell r="C978" t="str">
            <v>Consistencia macroeconómica</v>
          </cell>
          <cell r="D978" t="str">
            <v>Consistencia macroeconómica</v>
          </cell>
          <cell r="E978" t="str">
            <v>Hacienda</v>
          </cell>
          <cell r="F978" t="str">
            <v>Fondo de Adaptación</v>
          </cell>
          <cell r="G978" t="str">
            <v>Gestión de recursos, activos y pasivos del Presupuesto General de la Nación</v>
          </cell>
          <cell r="H978">
            <v>5264</v>
          </cell>
          <cell r="I978" t="str">
            <v>Soluciones de vivienda contratadas para las familias damnificadas por la ola invernal 2010-2011.</v>
          </cell>
          <cell r="J978" t="str">
            <v>Producto</v>
          </cell>
          <cell r="K978" t="str">
            <v>Sectorial</v>
          </cell>
          <cell r="L978" t="str">
            <v>NO</v>
          </cell>
          <cell r="M978" t="str">
            <v>NO</v>
          </cell>
          <cell r="N978" t="str">
            <v>NO</v>
          </cell>
          <cell r="O978" t="str">
            <v>SI</v>
          </cell>
          <cell r="P978" t="str">
            <v>Viviendas</v>
          </cell>
          <cell r="Q978" t="str">
            <v>Mensual</v>
          </cell>
          <cell r="R978" t="str">
            <v>Acumulado</v>
          </cell>
          <cell r="S978">
            <v>14105</v>
          </cell>
          <cell r="T978">
            <v>22755</v>
          </cell>
          <cell r="U978">
            <v>20879</v>
          </cell>
          <cell r="V978">
            <v>9375</v>
          </cell>
          <cell r="W978">
            <v>0</v>
          </cell>
          <cell r="X978">
            <v>53009</v>
          </cell>
          <cell r="Y978">
            <v>3111</v>
          </cell>
          <cell r="Z978">
            <v>14.9</v>
          </cell>
          <cell r="AA978">
            <v>23551</v>
          </cell>
          <cell r="AB978">
            <v>44.427999999999997</v>
          </cell>
          <cell r="AC978">
            <v>42490.208333333299</v>
          </cell>
          <cell r="AD978">
            <v>42501.797689351901</v>
          </cell>
          <cell r="AE978" t="str">
            <v xml:space="preserve">En el mes de abril de 2016 se contrataron 434 soluciones de vivienda del programa nacional de vivienda, llegando a un total acumulado en el año de 1.092 viviendas contratadas en lo que va corrido del año. adicional a este resultado, se consolida el nuero </v>
          </cell>
          <cell r="AF978">
            <v>42490.208333333299</v>
          </cell>
          <cell r="AG978">
            <v>42501.797689236097</v>
          </cell>
          <cell r="AH978" t="str">
            <v>Jorge Alexander Vargas Meza</v>
          </cell>
          <cell r="AI978" t="str">
            <v>alexandervargas@fondoadaptacion.gov.co</v>
          </cell>
          <cell r="AJ978">
            <v>0</v>
          </cell>
          <cell r="AK978">
            <v>42520.208333333299</v>
          </cell>
          <cell r="AL978">
            <v>-13</v>
          </cell>
        </row>
        <row r="979">
          <cell r="A979">
            <v>5259</v>
          </cell>
          <cell r="B979" t="str">
            <v>Todos por un Nuevo País</v>
          </cell>
          <cell r="C979" t="str">
            <v>Consistencia macroeconómica</v>
          </cell>
          <cell r="D979" t="str">
            <v>Consistencia macroeconómica</v>
          </cell>
          <cell r="E979" t="str">
            <v>Hacienda</v>
          </cell>
          <cell r="F979" t="str">
            <v>MINHACIENDA</v>
          </cell>
          <cell r="G979" t="str">
            <v>Gestión de recursos, activos y pasivos del Presupuesto General de la Nación</v>
          </cell>
          <cell r="H979">
            <v>5259</v>
          </cell>
          <cell r="I979" t="str">
            <v>Calificación crediticia deuda soberana</v>
          </cell>
          <cell r="J979" t="str">
            <v>Resultado</v>
          </cell>
          <cell r="K979" t="str">
            <v>Sectorial</v>
          </cell>
          <cell r="L979" t="str">
            <v>NO</v>
          </cell>
          <cell r="M979" t="str">
            <v>NO</v>
          </cell>
          <cell r="N979" t="str">
            <v>NO</v>
          </cell>
          <cell r="O979" t="str">
            <v>SI</v>
          </cell>
          <cell r="P979" t="str">
            <v>Porcentaje</v>
          </cell>
          <cell r="Q979" t="str">
            <v>Anual</v>
          </cell>
          <cell r="R979" t="str">
            <v>Acumulado</v>
          </cell>
          <cell r="S979">
            <v>0</v>
          </cell>
          <cell r="T979">
            <v>0</v>
          </cell>
          <cell r="U979">
            <v>0</v>
          </cell>
          <cell r="V979">
            <v>0</v>
          </cell>
          <cell r="W979">
            <v>100</v>
          </cell>
          <cell r="X979">
            <v>100</v>
          </cell>
          <cell r="Y979">
            <v>0</v>
          </cell>
          <cell r="Z979">
            <v>0</v>
          </cell>
          <cell r="AA979">
            <v>0</v>
          </cell>
          <cell r="AB979">
            <v>0</v>
          </cell>
          <cell r="AC979">
            <v>0</v>
          </cell>
          <cell r="AD979">
            <v>0</v>
          </cell>
          <cell r="AE979">
            <v>0</v>
          </cell>
          <cell r="AF979">
            <v>0</v>
          </cell>
          <cell r="AG979">
            <v>0</v>
          </cell>
          <cell r="AH979" t="str">
            <v>Cristhian Prado Castillo</v>
          </cell>
          <cell r="AI979" t="str">
            <v>crprado@minhacienda.gov.co</v>
          </cell>
          <cell r="AJ979">
            <v>80</v>
          </cell>
          <cell r="AK979">
            <v>0</v>
          </cell>
          <cell r="AL979">
            <v>0</v>
          </cell>
        </row>
        <row r="980">
          <cell r="A980">
            <v>4392</v>
          </cell>
          <cell r="B980" t="str">
            <v>Todos por un Nuevo País</v>
          </cell>
          <cell r="C980" t="str">
            <v>Consistencia macroeconómica</v>
          </cell>
          <cell r="D980" t="str">
            <v>Consistencia macroeconómica</v>
          </cell>
          <cell r="E980" t="str">
            <v>Hacienda</v>
          </cell>
          <cell r="F980" t="str">
            <v>MINHACIENDA</v>
          </cell>
          <cell r="G980" t="str">
            <v>Gestión de recursos, activos y pasivos del Presupuesto General de la Nación</v>
          </cell>
          <cell r="H980">
            <v>4392</v>
          </cell>
          <cell r="I980" t="str">
            <v>Crecimiento real del Producto Interno Bruto</v>
          </cell>
          <cell r="J980" t="str">
            <v>Resultado</v>
          </cell>
          <cell r="K980" t="str">
            <v>Sectorial</v>
          </cell>
          <cell r="L980" t="str">
            <v>SI</v>
          </cell>
          <cell r="M980" t="str">
            <v>NO</v>
          </cell>
          <cell r="N980" t="str">
            <v>NO</v>
          </cell>
          <cell r="O980" t="str">
            <v>SI</v>
          </cell>
          <cell r="P980" t="str">
            <v>Porcentaje</v>
          </cell>
          <cell r="Q980" t="str">
            <v>Trimestral</v>
          </cell>
          <cell r="R980" t="str">
            <v>Stock</v>
          </cell>
          <cell r="S980">
            <v>4.2</v>
          </cell>
          <cell r="T980">
            <v>3.6</v>
          </cell>
          <cell r="U980">
            <v>3.8</v>
          </cell>
          <cell r="V980">
            <v>4.2</v>
          </cell>
          <cell r="W980">
            <v>4.3</v>
          </cell>
          <cell r="X980">
            <v>4.3</v>
          </cell>
          <cell r="Y980">
            <v>0</v>
          </cell>
          <cell r="Z980">
            <v>0</v>
          </cell>
          <cell r="AA980">
            <v>0</v>
          </cell>
          <cell r="AB980">
            <v>0</v>
          </cell>
          <cell r="AC980">
            <v>0</v>
          </cell>
          <cell r="AD980">
            <v>0</v>
          </cell>
          <cell r="AE980" t="str">
            <v>Para el presente periodo no se publican datos ya que la información es trimestral y se genera con tres meses de rezago.</v>
          </cell>
          <cell r="AF980">
            <v>42490.208333333299</v>
          </cell>
          <cell r="AG980">
            <v>42503.644005243099</v>
          </cell>
          <cell r="AH980" t="str">
            <v>María Lucía Flórez Jiménez</v>
          </cell>
          <cell r="AI980" t="str">
            <v>mflorez@minhacienda.gov.co</v>
          </cell>
          <cell r="AJ980">
            <v>80</v>
          </cell>
          <cell r="AK980">
            <v>0</v>
          </cell>
          <cell r="AL980">
            <v>0</v>
          </cell>
        </row>
        <row r="981">
          <cell r="A981">
            <v>4393</v>
          </cell>
          <cell r="B981" t="str">
            <v>Todos por un Nuevo País</v>
          </cell>
          <cell r="C981" t="str">
            <v>Consistencia macroeconómica</v>
          </cell>
          <cell r="D981" t="str">
            <v>Consistencia macroeconómica</v>
          </cell>
          <cell r="E981" t="str">
            <v>Hacienda</v>
          </cell>
          <cell r="F981" t="str">
            <v>MINHACIENDA</v>
          </cell>
          <cell r="G981" t="str">
            <v>Gestión de recursos, activos y pasivos del Presupuesto General de la Nación</v>
          </cell>
          <cell r="H981">
            <v>4393</v>
          </cell>
          <cell r="I981" t="str">
            <v>Balance fiscal estructural del Gobierno Nacional Central (% del PIB)</v>
          </cell>
          <cell r="J981" t="str">
            <v>Resultado</v>
          </cell>
          <cell r="K981" t="str">
            <v>Sectorial</v>
          </cell>
          <cell r="L981" t="str">
            <v>SI</v>
          </cell>
          <cell r="M981" t="str">
            <v>NO</v>
          </cell>
          <cell r="N981" t="str">
            <v>NO</v>
          </cell>
          <cell r="O981" t="str">
            <v>SI</v>
          </cell>
          <cell r="P981" t="str">
            <v>Porcentaje</v>
          </cell>
          <cell r="Q981" t="str">
            <v>Trimestral</v>
          </cell>
          <cell r="R981" t="str">
            <v>Stock</v>
          </cell>
          <cell r="S981">
            <v>-2.2999999999999998</v>
          </cell>
          <cell r="T981">
            <v>-2.2000000000000002</v>
          </cell>
          <cell r="U981">
            <v>-2.1</v>
          </cell>
          <cell r="V981">
            <v>-2</v>
          </cell>
          <cell r="W981">
            <v>-1.9</v>
          </cell>
          <cell r="X981">
            <v>-1.9</v>
          </cell>
          <cell r="Y981">
            <v>0</v>
          </cell>
          <cell r="Z981">
            <v>0</v>
          </cell>
          <cell r="AA981">
            <v>0</v>
          </cell>
          <cell r="AB981">
            <v>0</v>
          </cell>
          <cell r="AC981">
            <v>0</v>
          </cell>
          <cell r="AD981">
            <v>0</v>
          </cell>
          <cell r="AE981" t="str">
            <v>El indicador tiene un rezago de 120 días.</v>
          </cell>
          <cell r="AF981">
            <v>42460.208333333299</v>
          </cell>
          <cell r="AG981">
            <v>42496.426759872702</v>
          </cell>
          <cell r="AH981" t="str">
            <v>Emilio Wills Valderrama</v>
          </cell>
          <cell r="AI981" t="str">
            <v>ewills@minhacienda.gov.co</v>
          </cell>
          <cell r="AJ981">
            <v>120</v>
          </cell>
          <cell r="AK981">
            <v>0</v>
          </cell>
          <cell r="AL981">
            <v>0</v>
          </cell>
        </row>
        <row r="982">
          <cell r="A982">
            <v>4394</v>
          </cell>
          <cell r="B982" t="str">
            <v>Todos por un Nuevo País</v>
          </cell>
          <cell r="C982" t="str">
            <v>Consistencia macroeconómica</v>
          </cell>
          <cell r="D982" t="str">
            <v>Consistencia macroeconómica</v>
          </cell>
          <cell r="E982" t="str">
            <v>Hacienda</v>
          </cell>
          <cell r="F982" t="str">
            <v>MINHACIENDA</v>
          </cell>
          <cell r="G982" t="str">
            <v>Gestión de recursos, activos y pasivos del Presupuesto General de la Nación</v>
          </cell>
          <cell r="H982">
            <v>4394</v>
          </cell>
          <cell r="I982" t="str">
            <v>Balance Fiscal del Sector Público Consolidado (% del PIB)</v>
          </cell>
          <cell r="J982" t="str">
            <v>Resultado</v>
          </cell>
          <cell r="K982" t="str">
            <v>Sectorial</v>
          </cell>
          <cell r="L982" t="str">
            <v>SI</v>
          </cell>
          <cell r="M982" t="str">
            <v>NO</v>
          </cell>
          <cell r="N982" t="str">
            <v>NO</v>
          </cell>
          <cell r="O982" t="str">
            <v>SI</v>
          </cell>
          <cell r="P982" t="str">
            <v>Porcentaje</v>
          </cell>
          <cell r="Q982" t="str">
            <v>Trimestral</v>
          </cell>
          <cell r="R982" t="str">
            <v>Stock</v>
          </cell>
          <cell r="S982">
            <v>-2.1</v>
          </cell>
          <cell r="T982">
            <v>-2.1</v>
          </cell>
          <cell r="U982">
            <v>-1.5</v>
          </cell>
          <cell r="V982">
            <v>-1.3</v>
          </cell>
          <cell r="W982">
            <v>-1.2</v>
          </cell>
          <cell r="X982">
            <v>-1.2</v>
          </cell>
          <cell r="Y982">
            <v>0</v>
          </cell>
          <cell r="Z982">
            <v>0</v>
          </cell>
          <cell r="AA982">
            <v>0</v>
          </cell>
          <cell r="AB982">
            <v>0</v>
          </cell>
          <cell r="AC982">
            <v>0</v>
          </cell>
          <cell r="AD982">
            <v>0</v>
          </cell>
          <cell r="AE982" t="str">
            <v xml:space="preserve">La información tiene un rezago de 120 días. </v>
          </cell>
          <cell r="AF982">
            <v>42460.208333333299</v>
          </cell>
          <cell r="AG982">
            <v>42500.663832025501</v>
          </cell>
          <cell r="AH982" t="str">
            <v>Emilio Wills Valderrama</v>
          </cell>
          <cell r="AI982" t="str">
            <v>ewills@minhacienda.gov.co</v>
          </cell>
          <cell r="AJ982">
            <v>120</v>
          </cell>
          <cell r="AK982">
            <v>0</v>
          </cell>
          <cell r="AL982">
            <v>0</v>
          </cell>
        </row>
        <row r="983">
          <cell r="A983">
            <v>4395</v>
          </cell>
          <cell r="B983" t="str">
            <v>Todos por un Nuevo País</v>
          </cell>
          <cell r="C983" t="str">
            <v>Consistencia macroeconómica</v>
          </cell>
          <cell r="D983" t="str">
            <v>Consistencia macroeconómica</v>
          </cell>
          <cell r="E983" t="str">
            <v>Hacienda</v>
          </cell>
          <cell r="F983" t="str">
            <v>MINHACIENDA</v>
          </cell>
          <cell r="G983" t="str">
            <v>Gestión de recursos, activos y pasivos del Presupuesto General de la Nación</v>
          </cell>
          <cell r="H983">
            <v>4395</v>
          </cell>
          <cell r="I983" t="str">
            <v>Balance Primario del Sector Público No Financiero (% del PIB)</v>
          </cell>
          <cell r="J983" t="str">
            <v>Resultado</v>
          </cell>
          <cell r="K983" t="str">
            <v>Sectorial</v>
          </cell>
          <cell r="L983" t="str">
            <v>SI</v>
          </cell>
          <cell r="M983" t="str">
            <v>NO</v>
          </cell>
          <cell r="N983" t="str">
            <v>NO</v>
          </cell>
          <cell r="O983" t="str">
            <v>SI</v>
          </cell>
          <cell r="P983" t="str">
            <v>Porcentaje</v>
          </cell>
          <cell r="Q983" t="str">
            <v>Trimestral</v>
          </cell>
          <cell r="R983" t="str">
            <v>Stock</v>
          </cell>
          <cell r="S983">
            <v>0.7</v>
          </cell>
          <cell r="T983">
            <v>0.7</v>
          </cell>
          <cell r="U983">
            <v>1</v>
          </cell>
          <cell r="V983">
            <v>1.2</v>
          </cell>
          <cell r="W983">
            <v>1.3</v>
          </cell>
          <cell r="X983">
            <v>1.3</v>
          </cell>
          <cell r="Y983">
            <v>0</v>
          </cell>
          <cell r="Z983">
            <v>0</v>
          </cell>
          <cell r="AA983">
            <v>0</v>
          </cell>
          <cell r="AB983">
            <v>0</v>
          </cell>
          <cell r="AC983">
            <v>0</v>
          </cell>
          <cell r="AD983">
            <v>0</v>
          </cell>
          <cell r="AE983" t="str">
            <v>El indicador se reporta de manera trimestral.</v>
          </cell>
          <cell r="AF983">
            <v>42400.208333333299</v>
          </cell>
          <cell r="AG983">
            <v>42439.700047719904</v>
          </cell>
          <cell r="AH983" t="str">
            <v>Emilio Wills Valderrama</v>
          </cell>
          <cell r="AI983" t="str">
            <v>ewills@minhacienda.gov.co</v>
          </cell>
          <cell r="AJ983">
            <v>120</v>
          </cell>
          <cell r="AK983">
            <v>0</v>
          </cell>
          <cell r="AL983">
            <v>0</v>
          </cell>
        </row>
        <row r="984">
          <cell r="A984">
            <v>5272</v>
          </cell>
          <cell r="B984" t="str">
            <v>Todos por un Nuevo País</v>
          </cell>
          <cell r="C984" t="str">
            <v>Consistencia macroeconómica</v>
          </cell>
          <cell r="D984" t="str">
            <v>Consistencia macroeconómica</v>
          </cell>
          <cell r="E984" t="str">
            <v>Hacienda</v>
          </cell>
          <cell r="F984" t="str">
            <v>SAE</v>
          </cell>
          <cell r="G984" t="str">
            <v>Fortalecimiento del recaudo y la sostenibilidad fiscal</v>
          </cell>
          <cell r="H984">
            <v>5272</v>
          </cell>
          <cell r="I984" t="str">
            <v>Activos que registran productividad a cargo de la Sociedad de Activos Especiales</v>
          </cell>
          <cell r="J984" t="str">
            <v>Resultado</v>
          </cell>
          <cell r="K984" t="str">
            <v>Sectorial</v>
          </cell>
          <cell r="L984" t="str">
            <v>NO</v>
          </cell>
          <cell r="M984" t="str">
            <v>NO</v>
          </cell>
          <cell r="N984" t="str">
            <v>NO</v>
          </cell>
          <cell r="O984" t="str">
            <v>SI</v>
          </cell>
          <cell r="P984" t="str">
            <v>Activos</v>
          </cell>
          <cell r="Q984" t="str">
            <v>Trimestral</v>
          </cell>
          <cell r="R984" t="str">
            <v>Capacidad</v>
          </cell>
          <cell r="S984">
            <v>5312</v>
          </cell>
          <cell r="T984">
            <v>5601</v>
          </cell>
          <cell r="U984">
            <v>6380</v>
          </cell>
          <cell r="V984">
            <v>7405</v>
          </cell>
          <cell r="W984">
            <v>8432</v>
          </cell>
          <cell r="X984">
            <v>8432</v>
          </cell>
          <cell r="Y984">
            <v>4483</v>
          </cell>
          <cell r="Z984">
            <v>0</v>
          </cell>
          <cell r="AA984">
            <v>4483</v>
          </cell>
          <cell r="AB984">
            <v>0</v>
          </cell>
          <cell r="AC984">
            <v>42460.208333333299</v>
          </cell>
          <cell r="AD984">
            <v>42506.6024012384</v>
          </cell>
          <cell r="AE984" t="str">
            <v>La cantidad de activos productivos se desagrega de la siguiente forma: • Inmuebles con contrato de arrendamiento en mecanismo de administración de Administración Directa 1592 • Inmuebles con contrato de arrendamiento en mecanismo de administración de Depo</v>
          </cell>
          <cell r="AF984">
            <v>42460.208333333299</v>
          </cell>
          <cell r="AG984">
            <v>42501.786052430602</v>
          </cell>
          <cell r="AH984" t="str">
            <v>Maria Virginia Torres de Cristancho</v>
          </cell>
          <cell r="AI984" t="str">
            <v>mtorres@saesas.gov.co</v>
          </cell>
          <cell r="AJ984">
            <v>10</v>
          </cell>
          <cell r="AK984">
            <v>42551.208333333299</v>
          </cell>
          <cell r="AL984">
            <v>-53</v>
          </cell>
        </row>
        <row r="985">
          <cell r="A985">
            <v>5273</v>
          </cell>
          <cell r="B985" t="str">
            <v>Todos por un Nuevo País</v>
          </cell>
          <cell r="C985" t="str">
            <v>Consistencia macroeconómica</v>
          </cell>
          <cell r="D985" t="str">
            <v>Consistencia macroeconómica</v>
          </cell>
          <cell r="E985" t="str">
            <v>Hacienda</v>
          </cell>
          <cell r="F985" t="str">
            <v>SAE</v>
          </cell>
          <cell r="G985" t="str">
            <v>Fortalecimiento del recaudo y la sostenibilidad fiscal</v>
          </cell>
          <cell r="H985">
            <v>5273</v>
          </cell>
          <cell r="I985" t="str">
            <v>Activos saneados para comercializar a cargo de la Sociedad de Activos Especiales</v>
          </cell>
          <cell r="J985" t="str">
            <v>Resultado</v>
          </cell>
          <cell r="K985" t="str">
            <v>Sectorial</v>
          </cell>
          <cell r="L985" t="str">
            <v>NO</v>
          </cell>
          <cell r="M985" t="str">
            <v>NO</v>
          </cell>
          <cell r="N985" t="str">
            <v>NO</v>
          </cell>
          <cell r="O985" t="str">
            <v>SI</v>
          </cell>
          <cell r="P985" t="str">
            <v>Activos</v>
          </cell>
          <cell r="Q985" t="str">
            <v>Trimestral</v>
          </cell>
          <cell r="R985" t="str">
            <v>Acumulado</v>
          </cell>
          <cell r="S985">
            <v>1179</v>
          </cell>
          <cell r="T985">
            <v>1572</v>
          </cell>
          <cell r="U985">
            <v>1042</v>
          </cell>
          <cell r="V985">
            <v>535</v>
          </cell>
          <cell r="W985">
            <v>223</v>
          </cell>
          <cell r="X985">
            <v>3372</v>
          </cell>
          <cell r="Y985">
            <v>3795</v>
          </cell>
          <cell r="Z985">
            <v>100</v>
          </cell>
          <cell r="AA985">
            <v>6413</v>
          </cell>
          <cell r="AB985">
            <v>100</v>
          </cell>
          <cell r="AC985">
            <v>42460.208333333299</v>
          </cell>
          <cell r="AD985">
            <v>42506.605211111098</v>
          </cell>
          <cell r="AE985" t="str">
            <v xml:space="preserve">La cantidad de activos saneados para comercialización: • Inmuebles - 1722 • Muebles - 2069 • Sociedades Activas - 4 • Establecimiento de comercio - No se cuenta con establecimientos de comercio listos para comercializar </v>
          </cell>
          <cell r="AF985">
            <v>42460.208333333299</v>
          </cell>
          <cell r="AG985">
            <v>42501.786510335602</v>
          </cell>
          <cell r="AH985" t="str">
            <v>Maria Virginia Torres de Cristancho</v>
          </cell>
          <cell r="AI985" t="str">
            <v>mtorres@saesas.gov.co</v>
          </cell>
          <cell r="AJ985">
            <v>10</v>
          </cell>
          <cell r="AK985">
            <v>42551.208333333299</v>
          </cell>
          <cell r="AL985">
            <v>-53</v>
          </cell>
        </row>
        <row r="986">
          <cell r="A986">
            <v>5261</v>
          </cell>
          <cell r="B986" t="str">
            <v>Todos por un Nuevo País</v>
          </cell>
          <cell r="C986" t="str">
            <v>Consistencia macroeconómica</v>
          </cell>
          <cell r="D986" t="str">
            <v>Consistencia macroeconómica</v>
          </cell>
          <cell r="E986" t="str">
            <v>Hacienda</v>
          </cell>
          <cell r="F986" t="str">
            <v>UGPP</v>
          </cell>
          <cell r="G986" t="str">
            <v>Fortalecimiento del recaudo y la sostenibilidad fiscal</v>
          </cell>
          <cell r="H986">
            <v>5261</v>
          </cell>
          <cell r="I986" t="str">
            <v>Tasa de evasión de parafiscales UGPP</v>
          </cell>
          <cell r="J986" t="str">
            <v>Resultado</v>
          </cell>
          <cell r="K986" t="str">
            <v>Sectorial</v>
          </cell>
          <cell r="L986" t="str">
            <v>NO</v>
          </cell>
          <cell r="M986" t="str">
            <v>NO</v>
          </cell>
          <cell r="N986" t="str">
            <v>NO</v>
          </cell>
          <cell r="O986" t="str">
            <v>SI</v>
          </cell>
          <cell r="P986" t="str">
            <v>Porcentaje</v>
          </cell>
          <cell r="Q986" t="str">
            <v>Anual</v>
          </cell>
          <cell r="R986" t="str">
            <v>Reducción</v>
          </cell>
          <cell r="S986">
            <v>24</v>
          </cell>
          <cell r="T986">
            <v>22</v>
          </cell>
          <cell r="U986">
            <v>0</v>
          </cell>
          <cell r="V986">
            <v>0</v>
          </cell>
          <cell r="W986">
            <v>18</v>
          </cell>
          <cell r="X986">
            <v>18</v>
          </cell>
          <cell r="Y986">
            <v>0</v>
          </cell>
          <cell r="Z986">
            <v>0</v>
          </cell>
          <cell r="AA986">
            <v>0</v>
          </cell>
          <cell r="AB986">
            <v>0</v>
          </cell>
          <cell r="AC986">
            <v>0</v>
          </cell>
          <cell r="AD986">
            <v>0</v>
          </cell>
          <cell r="AE986" t="str">
            <v>Finalización del cálculo de la evasión 2015 y comparación de la evolución 2012 - 2015.</v>
          </cell>
          <cell r="AF986">
            <v>42490.208333333299</v>
          </cell>
          <cell r="AG986">
            <v>42503.650161493097</v>
          </cell>
          <cell r="AH986" t="str">
            <v>Maximino Sossa Fajardo</v>
          </cell>
          <cell r="AI986" t="str">
            <v>msosa@ugpp.gov.co</v>
          </cell>
          <cell r="AJ986">
            <v>160</v>
          </cell>
          <cell r="AK986">
            <v>0</v>
          </cell>
          <cell r="AL986">
            <v>0</v>
          </cell>
        </row>
        <row r="987">
          <cell r="A987">
            <v>4406</v>
          </cell>
          <cell r="B987" t="str">
            <v>Todos por un Nuevo País</v>
          </cell>
          <cell r="C987" t="str">
            <v>Consistencia macroeconómica</v>
          </cell>
          <cell r="D987" t="str">
            <v>Consistencia macroeconómica</v>
          </cell>
          <cell r="E987" t="str">
            <v>Hacienda</v>
          </cell>
          <cell r="F987" t="str">
            <v>URF</v>
          </cell>
          <cell r="G987" t="str">
            <v>Fortalecimiento del recaudo y la sostenibilidad fiscal</v>
          </cell>
          <cell r="H987">
            <v>4406</v>
          </cell>
          <cell r="I987" t="str">
            <v>Porcentaje de adultos con una cuenta de ahorros activa</v>
          </cell>
          <cell r="J987" t="str">
            <v>Resultado</v>
          </cell>
          <cell r="K987" t="str">
            <v>Sectorial</v>
          </cell>
          <cell r="L987" t="str">
            <v>SI</v>
          </cell>
          <cell r="M987" t="str">
            <v>NO</v>
          </cell>
          <cell r="N987" t="str">
            <v>NO</v>
          </cell>
          <cell r="O987" t="str">
            <v>SI</v>
          </cell>
          <cell r="P987" t="str">
            <v>Porcentaje</v>
          </cell>
          <cell r="Q987" t="str">
            <v>Trimestral</v>
          </cell>
          <cell r="R987" t="str">
            <v>Capacidad</v>
          </cell>
          <cell r="S987">
            <v>52.9</v>
          </cell>
          <cell r="T987">
            <v>54.2</v>
          </cell>
          <cell r="U987">
            <v>56.6</v>
          </cell>
          <cell r="V987">
            <v>60.2</v>
          </cell>
          <cell r="W987">
            <v>65</v>
          </cell>
          <cell r="X987">
            <v>65</v>
          </cell>
          <cell r="Y987">
            <v>0</v>
          </cell>
          <cell r="Z987">
            <v>0</v>
          </cell>
          <cell r="AA987">
            <v>0</v>
          </cell>
          <cell r="AB987">
            <v>0</v>
          </cell>
          <cell r="AC987">
            <v>0</v>
          </cell>
          <cell r="AD987">
            <v>0</v>
          </cell>
          <cell r="AE987" t="str">
            <v>Con corte a Marzo de 2016 no se cuenta con la información para estimar el número de cuentas de ahorros activa.</v>
          </cell>
          <cell r="AF987">
            <v>42460.208333333299</v>
          </cell>
          <cell r="AG987">
            <v>42500.663089351903</v>
          </cell>
          <cell r="AH987" t="str">
            <v>Maria Del Pilar Galindo Vergara</v>
          </cell>
          <cell r="AI987" t="str">
            <v xml:space="preserve">mgalindo@urf.gov.co </v>
          </cell>
          <cell r="AJ987">
            <v>90</v>
          </cell>
          <cell r="AK987">
            <v>0</v>
          </cell>
          <cell r="AL987">
            <v>0</v>
          </cell>
        </row>
        <row r="988">
          <cell r="A988">
            <v>5263</v>
          </cell>
          <cell r="B988" t="str">
            <v>Todos por un Nuevo País</v>
          </cell>
          <cell r="C988" t="str">
            <v>Consistencia macroeconómica</v>
          </cell>
          <cell r="D988" t="str">
            <v>Consistencia macroeconómica</v>
          </cell>
          <cell r="E988" t="str">
            <v>Hacienda</v>
          </cell>
          <cell r="F988" t="str">
            <v>URF</v>
          </cell>
          <cell r="G988" t="str">
            <v>Gestión de recursos, activos y pasivos del Presupuesto General de la Nación</v>
          </cell>
          <cell r="H988">
            <v>5263</v>
          </cell>
          <cell r="I988" t="str">
            <v>Cuota por millón de pesos de crédito hipotecario no VIS</v>
          </cell>
          <cell r="J988" t="str">
            <v>Producto</v>
          </cell>
          <cell r="K988" t="str">
            <v>Sectorial</v>
          </cell>
          <cell r="L988" t="str">
            <v>NO</v>
          </cell>
          <cell r="M988" t="str">
            <v>NO</v>
          </cell>
          <cell r="N988" t="str">
            <v>NO</v>
          </cell>
          <cell r="O988" t="str">
            <v>SI</v>
          </cell>
          <cell r="P988" t="str">
            <v>Pesos</v>
          </cell>
          <cell r="Q988" t="str">
            <v>Anual</v>
          </cell>
          <cell r="R988" t="str">
            <v>Reducción</v>
          </cell>
          <cell r="S988">
            <v>11038</v>
          </cell>
          <cell r="T988">
            <v>10875</v>
          </cell>
          <cell r="U988">
            <v>11050</v>
          </cell>
          <cell r="V988">
            <v>10653</v>
          </cell>
          <cell r="W988">
            <v>10549</v>
          </cell>
          <cell r="X988">
            <v>10549</v>
          </cell>
          <cell r="Y988">
            <v>0</v>
          </cell>
          <cell r="Z988">
            <v>0</v>
          </cell>
          <cell r="AA988">
            <v>0</v>
          </cell>
          <cell r="AB988">
            <v>0</v>
          </cell>
          <cell r="AC988">
            <v>0</v>
          </cell>
          <cell r="AD988">
            <v>0</v>
          </cell>
          <cell r="AE988" t="str">
            <v>El indicador es anual. No se cuenta con la información primaria para hacer el cálculo del indicador. Se realiza un análisis de las variables del sector.</v>
          </cell>
          <cell r="AF988">
            <v>42460.208333333299</v>
          </cell>
          <cell r="AG988">
            <v>42500.663587118099</v>
          </cell>
          <cell r="AH988" t="str">
            <v>Oscar Gonzalo Martinez Amaya</v>
          </cell>
          <cell r="AI988" t="str">
            <v>omartine@urf.gov.co</v>
          </cell>
          <cell r="AJ988">
            <v>90</v>
          </cell>
          <cell r="AK988">
            <v>0</v>
          </cell>
          <cell r="AL988">
            <v>0</v>
          </cell>
        </row>
        <row r="989">
          <cell r="A989">
            <v>4407</v>
          </cell>
          <cell r="B989" t="str">
            <v>Todos por un Nuevo País</v>
          </cell>
          <cell r="C989" t="str">
            <v>Consistencia macroeconómica</v>
          </cell>
          <cell r="D989" t="str">
            <v>Consistencia macroeconómica</v>
          </cell>
          <cell r="E989" t="str">
            <v>Hacienda</v>
          </cell>
          <cell r="F989" t="str">
            <v>URF</v>
          </cell>
          <cell r="G989" t="str">
            <v>Gestión de recursos, activos y pasivos del Presupuesto General de la Nación</v>
          </cell>
          <cell r="H989">
            <v>4407</v>
          </cell>
          <cell r="I989" t="str">
            <v>Índice de efectivo</v>
          </cell>
          <cell r="J989" t="str">
            <v>Resultado</v>
          </cell>
          <cell r="K989" t="str">
            <v>Sectorial</v>
          </cell>
          <cell r="L989" t="str">
            <v>SI</v>
          </cell>
          <cell r="M989" t="str">
            <v>NO</v>
          </cell>
          <cell r="N989" t="str">
            <v>NO</v>
          </cell>
          <cell r="O989" t="str">
            <v>SI</v>
          </cell>
          <cell r="P989" t="str">
            <v>Porcentaje</v>
          </cell>
          <cell r="Q989" t="str">
            <v>Anual</v>
          </cell>
          <cell r="R989" t="str">
            <v>Reducción</v>
          </cell>
          <cell r="S989">
            <v>11.7</v>
          </cell>
          <cell r="T989">
            <v>11.4</v>
          </cell>
          <cell r="U989">
            <v>10.7</v>
          </cell>
          <cell r="V989">
            <v>9.8000000000000007</v>
          </cell>
          <cell r="W989">
            <v>8.5</v>
          </cell>
          <cell r="X989">
            <v>8.5</v>
          </cell>
          <cell r="Y989">
            <v>0</v>
          </cell>
          <cell r="Z989">
            <v>0</v>
          </cell>
          <cell r="AA989">
            <v>0</v>
          </cell>
          <cell r="AB989">
            <v>0</v>
          </cell>
          <cell r="AC989">
            <v>0</v>
          </cell>
          <cell r="AD989">
            <v>0</v>
          </cell>
          <cell r="AE989" t="str">
            <v xml:space="preserve">Con corte a Abril de 2016 no se tiene información para estimar el indicador de efectivo. </v>
          </cell>
          <cell r="AF989">
            <v>42490.208333333299</v>
          </cell>
          <cell r="AG989">
            <v>42503.646834803199</v>
          </cell>
          <cell r="AH989" t="str">
            <v>Maria Del Pilar Galindo Vergara</v>
          </cell>
          <cell r="AI989" t="str">
            <v xml:space="preserve">mgalindo@urf.gov.co </v>
          </cell>
          <cell r="AJ989">
            <v>30</v>
          </cell>
          <cell r="AK989">
            <v>0</v>
          </cell>
          <cell r="AL989">
            <v>0</v>
          </cell>
        </row>
        <row r="990">
          <cell r="A990">
            <v>4402</v>
          </cell>
          <cell r="B990" t="str">
            <v>Todos por un Nuevo País</v>
          </cell>
          <cell r="C990" t="str">
            <v>Consistencia macroeconómica</v>
          </cell>
          <cell r="D990" t="str">
            <v>Consistencia macroeconómica</v>
          </cell>
          <cell r="E990" t="str">
            <v>Hacienda</v>
          </cell>
          <cell r="F990" t="str">
            <v>URF</v>
          </cell>
          <cell r="G990" t="str">
            <v>Fortalecimiento del recaudo y la sostenibilidad fiscal</v>
          </cell>
          <cell r="H990">
            <v>4402</v>
          </cell>
          <cell r="I990" t="str">
            <v>Fuentes de financiación mercado de capitales como % del PIB</v>
          </cell>
          <cell r="J990" t="str">
            <v>Resultado</v>
          </cell>
          <cell r="K990" t="str">
            <v>Sectorial</v>
          </cell>
          <cell r="L990" t="str">
            <v>SI</v>
          </cell>
          <cell r="M990" t="str">
            <v>NO</v>
          </cell>
          <cell r="N990" t="str">
            <v>NO</v>
          </cell>
          <cell r="O990" t="str">
            <v>SI</v>
          </cell>
          <cell r="P990" t="str">
            <v>Porcentaje</v>
          </cell>
          <cell r="Q990" t="str">
            <v>Anual</v>
          </cell>
          <cell r="R990" t="str">
            <v>Capacidad</v>
          </cell>
          <cell r="S990">
            <v>64.8</v>
          </cell>
          <cell r="T990">
            <v>66</v>
          </cell>
          <cell r="U990">
            <v>68</v>
          </cell>
          <cell r="V990">
            <v>71</v>
          </cell>
          <cell r="W990">
            <v>75</v>
          </cell>
          <cell r="X990">
            <v>75</v>
          </cell>
          <cell r="Y990">
            <v>0</v>
          </cell>
          <cell r="Z990">
            <v>0</v>
          </cell>
          <cell r="AA990">
            <v>0</v>
          </cell>
          <cell r="AB990">
            <v>0</v>
          </cell>
          <cell r="AC990">
            <v>0</v>
          </cell>
          <cell r="AD990">
            <v>0</v>
          </cell>
          <cell r="AE990" t="str">
            <v>No es posible estimar el indicador debido a que no se conoce el valor nominal del Producto Interno Bruto anual para el año 2016.</v>
          </cell>
          <cell r="AF990">
            <v>42490.208333333299</v>
          </cell>
          <cell r="AG990">
            <v>42503.650590277801</v>
          </cell>
          <cell r="AH990" t="str">
            <v>Maria Del Pilar Galindo Vergara</v>
          </cell>
          <cell r="AI990" t="str">
            <v xml:space="preserve">mgalindo@urf.gov.co </v>
          </cell>
          <cell r="AJ990">
            <v>90</v>
          </cell>
          <cell r="AK990">
            <v>0</v>
          </cell>
          <cell r="AL990">
            <v>0</v>
          </cell>
        </row>
        <row r="991">
          <cell r="A991">
            <v>4403</v>
          </cell>
          <cell r="B991" t="str">
            <v>Todos por un Nuevo País</v>
          </cell>
          <cell r="C991" t="str">
            <v>Consistencia macroeconómica</v>
          </cell>
          <cell r="D991" t="str">
            <v>Consistencia macroeconómica</v>
          </cell>
          <cell r="E991" t="str">
            <v>Hacienda</v>
          </cell>
          <cell r="F991" t="str">
            <v>URF</v>
          </cell>
          <cell r="G991" t="str">
            <v>Fortalecimiento del recaudo y la sostenibilidad fiscal</v>
          </cell>
          <cell r="H991">
            <v>4403</v>
          </cell>
          <cell r="I991" t="str">
            <v>Emisores del segundo mercado</v>
          </cell>
          <cell r="J991" t="str">
            <v>Resultado</v>
          </cell>
          <cell r="K991" t="str">
            <v>Sectorial</v>
          </cell>
          <cell r="L991" t="str">
            <v>SI</v>
          </cell>
          <cell r="M991" t="str">
            <v>NO</v>
          </cell>
          <cell r="N991" t="str">
            <v>NO</v>
          </cell>
          <cell r="O991" t="str">
            <v>SI</v>
          </cell>
          <cell r="P991" t="str">
            <v>Pendiente</v>
          </cell>
          <cell r="Q991" t="str">
            <v>Trimestral</v>
          </cell>
          <cell r="R991" t="str">
            <v>Stock</v>
          </cell>
          <cell r="S991">
            <v>1</v>
          </cell>
          <cell r="T991">
            <v>1</v>
          </cell>
          <cell r="U991">
            <v>3</v>
          </cell>
          <cell r="V991">
            <v>6</v>
          </cell>
          <cell r="W991">
            <v>10</v>
          </cell>
          <cell r="X991">
            <v>10</v>
          </cell>
          <cell r="Y991">
            <v>0</v>
          </cell>
          <cell r="Z991">
            <v>0</v>
          </cell>
          <cell r="AA991">
            <v>0</v>
          </cell>
          <cell r="AB991">
            <v>0</v>
          </cell>
          <cell r="AC991">
            <v>0</v>
          </cell>
          <cell r="AD991">
            <v>0</v>
          </cell>
          <cell r="AE991" t="str">
            <v>Con corte a Marzo de 2016 no se han presentado emisiones adicionales en el segundo mercado</v>
          </cell>
          <cell r="AF991">
            <v>42460.208333333299</v>
          </cell>
          <cell r="AG991">
            <v>42500.663411886599</v>
          </cell>
          <cell r="AH991" t="str">
            <v>Maria Del Pilar Galindo Vergara</v>
          </cell>
          <cell r="AI991" t="str">
            <v xml:space="preserve">mgalindo@urf.gov.co </v>
          </cell>
          <cell r="AJ991">
            <v>10</v>
          </cell>
          <cell r="AK991">
            <v>0</v>
          </cell>
          <cell r="AL991">
            <v>0</v>
          </cell>
        </row>
        <row r="992">
          <cell r="A992">
            <v>4404</v>
          </cell>
          <cell r="B992" t="str">
            <v>Todos por un Nuevo País</v>
          </cell>
          <cell r="C992" t="str">
            <v>Consistencia macroeconómica</v>
          </cell>
          <cell r="D992" t="str">
            <v>Consistencia macroeconómica</v>
          </cell>
          <cell r="E992" t="str">
            <v>Hacienda</v>
          </cell>
          <cell r="F992" t="str">
            <v>URF</v>
          </cell>
          <cell r="G992" t="str">
            <v>Fortalecimiento del recaudo y la sostenibilidad fiscal</v>
          </cell>
          <cell r="H992">
            <v>4404</v>
          </cell>
          <cell r="I992" t="str">
            <v>Índice de inclusión financiera</v>
          </cell>
          <cell r="J992" t="str">
            <v>Resultado</v>
          </cell>
          <cell r="K992" t="str">
            <v>Sectorial</v>
          </cell>
          <cell r="L992" t="str">
            <v>SI</v>
          </cell>
          <cell r="M992" t="str">
            <v>NO</v>
          </cell>
          <cell r="N992" t="str">
            <v>NO</v>
          </cell>
          <cell r="O992" t="str">
            <v>SI</v>
          </cell>
          <cell r="P992" t="str">
            <v>Porcentaje</v>
          </cell>
          <cell r="Q992" t="str">
            <v>Trimestral</v>
          </cell>
          <cell r="R992" t="str">
            <v>Capacidad</v>
          </cell>
          <cell r="S992">
            <v>72.599999999999994</v>
          </cell>
          <cell r="T992">
            <v>73.7</v>
          </cell>
          <cell r="U992">
            <v>76</v>
          </cell>
          <cell r="V992">
            <v>79.400000000000006</v>
          </cell>
          <cell r="W992">
            <v>84</v>
          </cell>
          <cell r="X992">
            <v>84</v>
          </cell>
          <cell r="Y992">
            <v>0</v>
          </cell>
          <cell r="Z992">
            <v>0</v>
          </cell>
          <cell r="AA992">
            <v>0</v>
          </cell>
          <cell r="AB992">
            <v>0</v>
          </cell>
          <cell r="AC992">
            <v>0</v>
          </cell>
          <cell r="AD992">
            <v>0</v>
          </cell>
          <cell r="AE992" t="str">
            <v>Con corte a Abril de 2016 no se tiene información para la estimación del indicador</v>
          </cell>
          <cell r="AF992">
            <v>42490.208333333299</v>
          </cell>
          <cell r="AG992">
            <v>42503.648475578702</v>
          </cell>
          <cell r="AH992" t="str">
            <v>Maria Del Pilar Galindo Vergara</v>
          </cell>
          <cell r="AI992" t="str">
            <v xml:space="preserve">mgalindo@urf.gov.co </v>
          </cell>
          <cell r="AJ992">
            <v>90</v>
          </cell>
          <cell r="AK992">
            <v>0</v>
          </cell>
          <cell r="AL992">
            <v>0</v>
          </cell>
        </row>
        <row r="993">
          <cell r="A993">
            <v>4405</v>
          </cell>
          <cell r="B993" t="str">
            <v>Todos por un Nuevo País</v>
          </cell>
          <cell r="C993" t="str">
            <v>Consistencia macroeconómica</v>
          </cell>
          <cell r="D993" t="str">
            <v>Consistencia macroeconómica</v>
          </cell>
          <cell r="E993" t="str">
            <v>Hacienda</v>
          </cell>
          <cell r="F993" t="str">
            <v>URF</v>
          </cell>
          <cell r="G993" t="str">
            <v>Fortalecimiento del recaudo y la sostenibilidad fiscal</v>
          </cell>
          <cell r="H993">
            <v>4405</v>
          </cell>
          <cell r="I993" t="str">
            <v>Sociedades especializadas en depósitos y pagos electrónicos en funcionamiento</v>
          </cell>
          <cell r="J993" t="str">
            <v>Producto</v>
          </cell>
          <cell r="K993" t="str">
            <v>Sectorial</v>
          </cell>
          <cell r="L993" t="str">
            <v>SI</v>
          </cell>
          <cell r="M993" t="str">
            <v>NO</v>
          </cell>
          <cell r="N993" t="str">
            <v>NO</v>
          </cell>
          <cell r="O993" t="str">
            <v>SI</v>
          </cell>
          <cell r="P993" t="str">
            <v>Sociedades</v>
          </cell>
          <cell r="Q993" t="str">
            <v>Anual</v>
          </cell>
          <cell r="R993" t="str">
            <v>Stock</v>
          </cell>
          <cell r="S993">
            <v>0</v>
          </cell>
          <cell r="T993">
            <v>0</v>
          </cell>
          <cell r="U993">
            <v>2</v>
          </cell>
          <cell r="V993">
            <v>4</v>
          </cell>
          <cell r="W993">
            <v>5</v>
          </cell>
          <cell r="X993">
            <v>5</v>
          </cell>
          <cell r="Y993">
            <v>0</v>
          </cell>
          <cell r="Z993">
            <v>0</v>
          </cell>
          <cell r="AA993">
            <v>0</v>
          </cell>
          <cell r="AB993">
            <v>0</v>
          </cell>
          <cell r="AC993">
            <v>0</v>
          </cell>
          <cell r="AD993">
            <v>0</v>
          </cell>
          <cell r="AE993" t="str">
            <v>Con corte a Abril de 2016 no se tiene ninguna sociedad especializada en depósitos y pagos electrónicos en funcionamiento.</v>
          </cell>
          <cell r="AF993">
            <v>42490.208333333299</v>
          </cell>
          <cell r="AG993">
            <v>42503.647943865697</v>
          </cell>
          <cell r="AH993" t="str">
            <v>Maria Del Pilar Galindo Vergara</v>
          </cell>
          <cell r="AI993" t="str">
            <v xml:space="preserve">mgalindo@urf.gov.co </v>
          </cell>
          <cell r="AJ993">
            <v>10</v>
          </cell>
          <cell r="AK993">
            <v>0</v>
          </cell>
          <cell r="AL993">
            <v>0</v>
          </cell>
        </row>
        <row r="994">
          <cell r="A994">
            <v>4549</v>
          </cell>
          <cell r="B994" t="str">
            <v>Todos por un Nuevo País</v>
          </cell>
          <cell r="C994" t="str">
            <v>Pilares</v>
          </cell>
          <cell r="D994" t="str">
            <v>Colombia en paz</v>
          </cell>
          <cell r="E994" t="str">
            <v>Defensa</v>
          </cell>
          <cell r="F994" t="str">
            <v>MINDEFENSA</v>
          </cell>
          <cell r="G994" t="str">
            <v>Paz</v>
          </cell>
          <cell r="H994">
            <v>4549</v>
          </cell>
          <cell r="I994" t="str">
            <v>Tasa de homicidios por 100 mil habitantes</v>
          </cell>
          <cell r="J994" t="str">
            <v>Resultado</v>
          </cell>
          <cell r="K994" t="str">
            <v>Sectorial</v>
          </cell>
          <cell r="L994" t="str">
            <v>SI</v>
          </cell>
          <cell r="M994" t="str">
            <v>NO</v>
          </cell>
          <cell r="N994" t="str">
            <v>NO</v>
          </cell>
          <cell r="O994" t="str">
            <v>SI</v>
          </cell>
          <cell r="P994" t="str">
            <v>Tasa</v>
          </cell>
          <cell r="Q994" t="str">
            <v>Mensual</v>
          </cell>
          <cell r="R994" t="str">
            <v>Reducción anual</v>
          </cell>
          <cell r="S994">
            <v>28</v>
          </cell>
          <cell r="T994">
            <v>26</v>
          </cell>
          <cell r="U994">
            <v>23</v>
          </cell>
          <cell r="V994">
            <v>21</v>
          </cell>
          <cell r="W994">
            <v>19</v>
          </cell>
          <cell r="X994">
            <v>19</v>
          </cell>
          <cell r="Y994">
            <v>5.9</v>
          </cell>
          <cell r="Z994">
            <v>88</v>
          </cell>
          <cell r="AA994">
            <v>5.9</v>
          </cell>
          <cell r="AB994">
            <v>48.89</v>
          </cell>
          <cell r="AC994">
            <v>42460.208333333299</v>
          </cell>
          <cell r="AD994">
            <v>42495.623620486098</v>
          </cell>
          <cell r="AE994" t="str">
            <v>Fuente Policía Nacional</v>
          </cell>
          <cell r="AF994">
            <v>42460.208333333299</v>
          </cell>
          <cell r="AG994">
            <v>42495.623620335602</v>
          </cell>
          <cell r="AH994" t="str">
            <v>Andrea Milena Tami López</v>
          </cell>
          <cell r="AI994" t="str">
            <v>Andrea.tami@mindefensa.gov.co</v>
          </cell>
          <cell r="AJ994">
            <v>30</v>
          </cell>
          <cell r="AK994">
            <v>42490.208333333299</v>
          </cell>
          <cell r="AL994">
            <v>-13</v>
          </cell>
        </row>
        <row r="995">
          <cell r="A995">
            <v>5135</v>
          </cell>
          <cell r="B995" t="str">
            <v>Todos por un Nuevo País</v>
          </cell>
          <cell r="C995" t="str">
            <v>Pilares</v>
          </cell>
          <cell r="D995" t="str">
            <v>Colombia en paz</v>
          </cell>
          <cell r="E995" t="str">
            <v>Inclusión Social y Reconciliación</v>
          </cell>
          <cell r="F995" t="str">
            <v>Unidad de Atención y Reparación Integral a las Vic</v>
          </cell>
          <cell r="G995" t="str">
            <v>Paz</v>
          </cell>
          <cell r="H995">
            <v>5135</v>
          </cell>
          <cell r="I995" t="str">
            <v>Víctimas del conflicto armado individuales y colectivas que han avanzado en la reparación integral</v>
          </cell>
          <cell r="J995" t="str">
            <v>Producto</v>
          </cell>
          <cell r="K995" t="str">
            <v>Sectorial</v>
          </cell>
          <cell r="L995" t="str">
            <v>SI</v>
          </cell>
          <cell r="M995" t="str">
            <v>SI</v>
          </cell>
          <cell r="N995" t="str">
            <v>NO</v>
          </cell>
          <cell r="O995" t="str">
            <v>SI</v>
          </cell>
          <cell r="P995" t="str">
            <v>Víctimas</v>
          </cell>
          <cell r="Q995" t="str">
            <v>Semestral</v>
          </cell>
          <cell r="R995" t="str">
            <v>Acumulado</v>
          </cell>
          <cell r="S995">
            <v>196018</v>
          </cell>
          <cell r="T995">
            <v>240150</v>
          </cell>
          <cell r="U995">
            <v>240020</v>
          </cell>
          <cell r="V995">
            <v>220020</v>
          </cell>
          <cell r="W995">
            <v>220020</v>
          </cell>
          <cell r="X995">
            <v>920210</v>
          </cell>
          <cell r="Y995">
            <v>0</v>
          </cell>
          <cell r="Z995">
            <v>0</v>
          </cell>
          <cell r="AA995">
            <v>0</v>
          </cell>
          <cell r="AB995">
            <v>0</v>
          </cell>
          <cell r="AC995">
            <v>0</v>
          </cell>
          <cell r="AD995">
            <v>0</v>
          </cell>
          <cell r="AE995" t="str">
            <v>Para Abril de 2016 La Unidad se encuentra en proceso de focalizació, con el fin de definir los alcances que permitan cumplir con la meta propuestas para el 2016, en cumplimiento de la Reparación integral de las victimas individuales y colectivas con consu</v>
          </cell>
          <cell r="AF995">
            <v>42490.208333333299</v>
          </cell>
          <cell r="AG995">
            <v>42499.742896296302</v>
          </cell>
          <cell r="AH995" t="str">
            <v>Mario Alfonso   Pardo Pardo</v>
          </cell>
          <cell r="AI995" t="str">
            <v>mario.pardo@unidadvictimas.gov.co</v>
          </cell>
          <cell r="AJ995">
            <v>10</v>
          </cell>
          <cell r="AK995">
            <v>0</v>
          </cell>
          <cell r="AL995">
            <v>0</v>
          </cell>
        </row>
        <row r="996">
          <cell r="A996">
            <v>4926</v>
          </cell>
          <cell r="B996" t="str">
            <v>Todos por un Nuevo País</v>
          </cell>
          <cell r="C996" t="str">
            <v>Pilares</v>
          </cell>
          <cell r="D996" t="str">
            <v>Colombia en paz</v>
          </cell>
          <cell r="E996" t="str">
            <v>Planeación Nacional</v>
          </cell>
          <cell r="F996" t="str">
            <v>DNP</v>
          </cell>
          <cell r="G996" t="str">
            <v>Paz</v>
          </cell>
          <cell r="H996">
            <v>4926</v>
          </cell>
          <cell r="I996" t="str">
            <v>Pobreza Monetaria Rural</v>
          </cell>
          <cell r="J996" t="str">
            <v>Resultado</v>
          </cell>
          <cell r="K996" t="str">
            <v>Sectorial</v>
          </cell>
          <cell r="L996" t="str">
            <v>SI</v>
          </cell>
          <cell r="M996" t="str">
            <v>NO</v>
          </cell>
          <cell r="N996" t="str">
            <v>NO</v>
          </cell>
          <cell r="O996" t="str">
            <v>SI</v>
          </cell>
          <cell r="P996" t="str">
            <v>Tasa</v>
          </cell>
          <cell r="Q996" t="str">
            <v>Anual</v>
          </cell>
          <cell r="R996" t="str">
            <v>Reducción</v>
          </cell>
          <cell r="S996">
            <v>41.4</v>
          </cell>
          <cell r="T996">
            <v>0.39600000000000002</v>
          </cell>
          <cell r="U996">
            <v>0.38100000000000001</v>
          </cell>
          <cell r="V996">
            <v>0.36699999999999999</v>
          </cell>
          <cell r="W996">
            <v>0.36</v>
          </cell>
          <cell r="X996">
            <v>0.36</v>
          </cell>
          <cell r="Y996">
            <v>0</v>
          </cell>
          <cell r="Z996">
            <v>0</v>
          </cell>
          <cell r="AA996">
            <v>0</v>
          </cell>
          <cell r="AB996">
            <v>0</v>
          </cell>
          <cell r="AC996">
            <v>0</v>
          </cell>
          <cell r="AD996">
            <v>0</v>
          </cell>
          <cell r="AE996">
            <v>0</v>
          </cell>
          <cell r="AF996">
            <v>0</v>
          </cell>
          <cell r="AG996">
            <v>0</v>
          </cell>
          <cell r="AH996" t="str">
            <v>Paula Marcela Escobar</v>
          </cell>
          <cell r="AI996" t="str">
            <v>pescobar@dnp.gov.co</v>
          </cell>
          <cell r="AJ996">
            <v>90</v>
          </cell>
          <cell r="AK996">
            <v>0</v>
          </cell>
          <cell r="AL996">
            <v>0</v>
          </cell>
        </row>
        <row r="997">
          <cell r="A997">
            <v>4522</v>
          </cell>
          <cell r="B997" t="str">
            <v>Todos por un Nuevo País</v>
          </cell>
          <cell r="C997" t="str">
            <v>Pilares</v>
          </cell>
          <cell r="D997" t="str">
            <v>Colombia en paz</v>
          </cell>
          <cell r="E997" t="str">
            <v>Planeación Nacional</v>
          </cell>
          <cell r="F997" t="str">
            <v>DNP</v>
          </cell>
          <cell r="G997" t="str">
            <v>Paz</v>
          </cell>
          <cell r="H997">
            <v>4522</v>
          </cell>
          <cell r="I997" t="str">
            <v>Indicador de Convergencia Regional ICIR  para municipios mas afectados por conflicto (Brechas sociales en los municipios más afectados por conflicto)</v>
          </cell>
          <cell r="J997" t="str">
            <v>Resultado</v>
          </cell>
          <cell r="K997" t="str">
            <v>Sectorial</v>
          </cell>
          <cell r="L997" t="str">
            <v>SI</v>
          </cell>
          <cell r="M997" t="str">
            <v>NO</v>
          </cell>
          <cell r="N997" t="str">
            <v>NO</v>
          </cell>
          <cell r="O997" t="str">
            <v>SI</v>
          </cell>
          <cell r="P997" t="str">
            <v>Porcentaje</v>
          </cell>
          <cell r="Q997" t="str">
            <v>Anual</v>
          </cell>
          <cell r="R997" t="str">
            <v>Reducción</v>
          </cell>
          <cell r="S997">
            <v>41</v>
          </cell>
          <cell r="T997">
            <v>38.5</v>
          </cell>
          <cell r="U997">
            <v>35.9</v>
          </cell>
          <cell r="V997">
            <v>32.1</v>
          </cell>
          <cell r="W997">
            <v>28.2</v>
          </cell>
          <cell r="X997">
            <v>28.2</v>
          </cell>
          <cell r="Y997">
            <v>0</v>
          </cell>
          <cell r="Z997">
            <v>0</v>
          </cell>
          <cell r="AA997">
            <v>0</v>
          </cell>
          <cell r="AB997">
            <v>0</v>
          </cell>
          <cell r="AC997">
            <v>0</v>
          </cell>
          <cell r="AD997">
            <v>0</v>
          </cell>
          <cell r="AE997" t="str">
            <v>Se hicieron los cálculos preliminares con las variables seleccionadas del listado opcional, en total quedaron 11 variables en 7 sectores.</v>
          </cell>
          <cell r="AF997">
            <v>42490.208333333299</v>
          </cell>
          <cell r="AG997">
            <v>42502.437101041702</v>
          </cell>
          <cell r="AH997" t="str">
            <v>Ivan Osejo Villamil</v>
          </cell>
          <cell r="AI997" t="str">
            <v>iosejo@dnp.gov.co</v>
          </cell>
          <cell r="AJ997">
            <v>365</v>
          </cell>
          <cell r="AK997">
            <v>0</v>
          </cell>
          <cell r="AL997">
            <v>0</v>
          </cell>
        </row>
        <row r="998">
          <cell r="A998">
            <v>4540</v>
          </cell>
          <cell r="B998" t="str">
            <v>Todos por un Nuevo País</v>
          </cell>
          <cell r="C998" t="str">
            <v>Pilares</v>
          </cell>
          <cell r="D998" t="str">
            <v>Colombia en paz</v>
          </cell>
          <cell r="E998" t="str">
            <v>Planeación Nacional</v>
          </cell>
          <cell r="F998" t="str">
            <v>DNP</v>
          </cell>
          <cell r="G998" t="str">
            <v>Paz</v>
          </cell>
          <cell r="H998">
            <v>4540</v>
          </cell>
          <cell r="I998" t="str">
            <v>Inversión como porcentaje del PIB</v>
          </cell>
          <cell r="J998" t="str">
            <v>Gestión</v>
          </cell>
          <cell r="K998" t="str">
            <v>Sectorial</v>
          </cell>
          <cell r="L998" t="str">
            <v>SI</v>
          </cell>
          <cell r="M998" t="str">
            <v>NO</v>
          </cell>
          <cell r="N998" t="str">
            <v>NO</v>
          </cell>
          <cell r="O998" t="str">
            <v>SI</v>
          </cell>
          <cell r="P998" t="str">
            <v>Porcentaje</v>
          </cell>
          <cell r="Q998" t="str">
            <v>Anual</v>
          </cell>
          <cell r="R998" t="str">
            <v>Flujo</v>
          </cell>
          <cell r="S998">
            <v>29.5</v>
          </cell>
          <cell r="T998">
            <v>28.3</v>
          </cell>
          <cell r="U998">
            <v>28.6</v>
          </cell>
          <cell r="V998">
            <v>29.3</v>
          </cell>
          <cell r="W998">
            <v>29.5</v>
          </cell>
          <cell r="X998">
            <v>29.5</v>
          </cell>
          <cell r="Y998">
            <v>0</v>
          </cell>
          <cell r="Z998">
            <v>0</v>
          </cell>
          <cell r="AA998">
            <v>0</v>
          </cell>
          <cell r="AB998">
            <v>0</v>
          </cell>
          <cell r="AC998">
            <v>0</v>
          </cell>
          <cell r="AD998">
            <v>0</v>
          </cell>
          <cell r="AE998" t="str">
            <v xml:space="preserve">La periodicidad del dato, así como su frecuencia de cálculo, es anual, por lo que no es posible hacer un seguimiento mensual. </v>
          </cell>
          <cell r="AF998">
            <v>42460.208333333299</v>
          </cell>
          <cell r="AG998">
            <v>42468.700248495399</v>
          </cell>
          <cell r="AH998" t="str">
            <v>Néstor Iván González Quintero</v>
          </cell>
          <cell r="AI998" t="str">
            <v>ngonzalez@dnp.gov.co</v>
          </cell>
          <cell r="AJ998">
            <v>90</v>
          </cell>
          <cell r="AK998">
            <v>0</v>
          </cell>
          <cell r="AL998">
            <v>0</v>
          </cell>
        </row>
        <row r="999">
          <cell r="A999">
            <v>4327</v>
          </cell>
          <cell r="B999" t="str">
            <v>Todos por un Nuevo País</v>
          </cell>
          <cell r="C999" t="str">
            <v>Pilares</v>
          </cell>
          <cell r="D999" t="str">
            <v>Colombia equitativa y sin pobreza</v>
          </cell>
          <cell r="E999" t="str">
            <v>Inclusión Social y Reconciliación</v>
          </cell>
          <cell r="F999" t="str">
            <v>ICBF</v>
          </cell>
          <cell r="G999" t="str">
            <v>Equidad</v>
          </cell>
          <cell r="H999">
            <v>4327</v>
          </cell>
          <cell r="I999" t="str">
            <v>Niños y niñas con educación inicial en el marco de la atención integral</v>
          </cell>
          <cell r="J999" t="str">
            <v>Producto</v>
          </cell>
          <cell r="K999" t="str">
            <v>Sectorial</v>
          </cell>
          <cell r="L999" t="str">
            <v>SI</v>
          </cell>
          <cell r="M999" t="str">
            <v>SI</v>
          </cell>
          <cell r="N999" t="str">
            <v>NO</v>
          </cell>
          <cell r="O999" t="str">
            <v>SI</v>
          </cell>
          <cell r="P999" t="str">
            <v>Niños y niñas</v>
          </cell>
          <cell r="Q999" t="str">
            <v>Trimestral</v>
          </cell>
          <cell r="R999" t="str">
            <v>Capacidad</v>
          </cell>
          <cell r="S999">
            <v>1054857</v>
          </cell>
          <cell r="T999">
            <v>1100000</v>
          </cell>
          <cell r="U999">
            <v>1150000</v>
          </cell>
          <cell r="V999">
            <v>1350000</v>
          </cell>
          <cell r="W999">
            <v>1500000</v>
          </cell>
          <cell r="X999">
            <v>1500000</v>
          </cell>
          <cell r="Y999">
            <v>0</v>
          </cell>
          <cell r="Z999">
            <v>0</v>
          </cell>
          <cell r="AA999">
            <v>0</v>
          </cell>
          <cell r="AB999">
            <v>0</v>
          </cell>
          <cell r="AC999">
            <v>0</v>
          </cell>
          <cell r="AD999">
            <v>0</v>
          </cell>
          <cell r="AE999" t="str">
            <v>Durante el mes de febrero se efectúa el seguimiento al inicio de atención en todas las modalidades de atención para la primera infancia.</v>
          </cell>
          <cell r="AF999">
            <v>42429.208333333299</v>
          </cell>
          <cell r="AG999">
            <v>42471.389772372699</v>
          </cell>
          <cell r="AH999" t="str">
            <v>Juan Carlos Buitrago</v>
          </cell>
          <cell r="AI999" t="str">
            <v>juan.buitrago@icbf.gov.co</v>
          </cell>
          <cell r="AJ999">
            <v>30</v>
          </cell>
          <cell r="AK999">
            <v>0</v>
          </cell>
          <cell r="AL999">
            <v>0</v>
          </cell>
        </row>
        <row r="1000">
          <cell r="A1000">
            <v>4765</v>
          </cell>
          <cell r="B1000" t="str">
            <v>Todos por un Nuevo País</v>
          </cell>
          <cell r="C1000" t="str">
            <v>Pilares</v>
          </cell>
          <cell r="D1000" t="str">
            <v>Colombia equitativa y sin pobreza</v>
          </cell>
          <cell r="E1000" t="str">
            <v>Inclusión Social y Reconciliación</v>
          </cell>
          <cell r="F1000" t="str">
            <v>Prosperidad Social</v>
          </cell>
          <cell r="G1000" t="str">
            <v>Equidad</v>
          </cell>
          <cell r="H1000">
            <v>4765</v>
          </cell>
          <cell r="I1000" t="str">
            <v>Pobreza monetaria</v>
          </cell>
          <cell r="J1000" t="str">
            <v>Gestión</v>
          </cell>
          <cell r="K1000" t="str">
            <v>Sectorial</v>
          </cell>
          <cell r="L1000" t="str">
            <v>SI</v>
          </cell>
          <cell r="M1000" t="str">
            <v>SI</v>
          </cell>
          <cell r="N1000" t="str">
            <v>NO</v>
          </cell>
          <cell r="O1000" t="str">
            <v>SI</v>
          </cell>
          <cell r="P1000" t="str">
            <v>Porcentaje</v>
          </cell>
          <cell r="Q1000" t="str">
            <v>Anual</v>
          </cell>
          <cell r="R1000" t="str">
            <v>Reducción</v>
          </cell>
          <cell r="S1000">
            <v>28.5</v>
          </cell>
          <cell r="T1000">
            <v>27.6</v>
          </cell>
          <cell r="U1000">
            <v>26.8</v>
          </cell>
          <cell r="V1000">
            <v>25.9</v>
          </cell>
          <cell r="W1000">
            <v>25</v>
          </cell>
          <cell r="X1000">
            <v>25</v>
          </cell>
          <cell r="Y1000">
            <v>0</v>
          </cell>
          <cell r="Z1000">
            <v>0</v>
          </cell>
          <cell r="AA1000">
            <v>0</v>
          </cell>
          <cell r="AB1000">
            <v>0</v>
          </cell>
          <cell r="AC1000">
            <v>0</v>
          </cell>
          <cell r="AD1000">
            <v>0</v>
          </cell>
          <cell r="AE1000" t="str">
            <v>La periodicidad del indicador es anual. El último dato disponible es el del año 2015 y su valor es de 27,8%.</v>
          </cell>
          <cell r="AF1000">
            <v>42490.208333333299</v>
          </cell>
          <cell r="AG1000">
            <v>42501.647491979202</v>
          </cell>
          <cell r="AH1000" t="str">
            <v>Marilyn Jímenez Chaves</v>
          </cell>
          <cell r="AI1000" t="str">
            <v>marilyn.jimenez@dps.gov.co</v>
          </cell>
          <cell r="AJ1000">
            <v>90</v>
          </cell>
          <cell r="AK1000">
            <v>0</v>
          </cell>
          <cell r="AL1000">
            <v>0</v>
          </cell>
        </row>
        <row r="1001">
          <cell r="A1001">
            <v>4769</v>
          </cell>
          <cell r="B1001" t="str">
            <v>Todos por un Nuevo País</v>
          </cell>
          <cell r="C1001" t="str">
            <v>Pilares</v>
          </cell>
          <cell r="D1001" t="str">
            <v>Colombia equitativa y sin pobreza</v>
          </cell>
          <cell r="E1001" t="str">
            <v>Inclusión Social y Reconciliación</v>
          </cell>
          <cell r="F1001" t="str">
            <v>Prosperidad Social</v>
          </cell>
          <cell r="G1001" t="str">
            <v>Equidad</v>
          </cell>
          <cell r="H1001">
            <v>4769</v>
          </cell>
          <cell r="I1001" t="str">
            <v>Índice de Pobreza Multidimensional</v>
          </cell>
          <cell r="J1001" t="str">
            <v>Gestión</v>
          </cell>
          <cell r="K1001" t="str">
            <v>Sectorial</v>
          </cell>
          <cell r="L1001" t="str">
            <v>SI</v>
          </cell>
          <cell r="M1001" t="str">
            <v>NO</v>
          </cell>
          <cell r="N1001" t="str">
            <v>NO</v>
          </cell>
          <cell r="O1001" t="str">
            <v>SI</v>
          </cell>
          <cell r="P1001" t="str">
            <v>Porcentaje</v>
          </cell>
          <cell r="Q1001" t="str">
            <v>Anual</v>
          </cell>
          <cell r="R1001" t="str">
            <v>Reducción</v>
          </cell>
          <cell r="S1001">
            <v>21.9</v>
          </cell>
          <cell r="T1001">
            <v>20.9</v>
          </cell>
          <cell r="U1001">
            <v>19.899999999999999</v>
          </cell>
          <cell r="V1001">
            <v>18.8</v>
          </cell>
          <cell r="W1001">
            <v>17.8</v>
          </cell>
          <cell r="X1001">
            <v>17.8</v>
          </cell>
          <cell r="Y1001">
            <v>0</v>
          </cell>
          <cell r="Z1001">
            <v>0</v>
          </cell>
          <cell r="AA1001">
            <v>0</v>
          </cell>
          <cell r="AB1001">
            <v>0</v>
          </cell>
          <cell r="AC1001">
            <v>0</v>
          </cell>
          <cell r="AD1001">
            <v>0</v>
          </cell>
          <cell r="AE1001" t="str">
            <v>La periodicidad del indicador es anual. El último dato disponible es el del año 2015 y su valor es de 20,2%.</v>
          </cell>
          <cell r="AF1001">
            <v>42490.208333333299</v>
          </cell>
          <cell r="AG1001">
            <v>42501.647324270802</v>
          </cell>
          <cell r="AH1001" t="str">
            <v>Marilyn Jímenez Chaves</v>
          </cell>
          <cell r="AI1001" t="str">
            <v>marilyn.jimenez@dps.gov.co</v>
          </cell>
          <cell r="AJ1001">
            <v>90</v>
          </cell>
          <cell r="AK1001">
            <v>0</v>
          </cell>
          <cell r="AL1001">
            <v>0</v>
          </cell>
        </row>
        <row r="1002">
          <cell r="A1002">
            <v>5255</v>
          </cell>
          <cell r="B1002" t="str">
            <v>Todos por un Nuevo País</v>
          </cell>
          <cell r="C1002" t="str">
            <v>Pilares</v>
          </cell>
          <cell r="D1002" t="str">
            <v>Colombia equitativa y sin pobreza</v>
          </cell>
          <cell r="E1002" t="str">
            <v>Inclusión Social y Reconciliación</v>
          </cell>
          <cell r="F1002" t="str">
            <v>Prosperidad Social</v>
          </cell>
          <cell r="G1002" t="str">
            <v>Equidad</v>
          </cell>
          <cell r="H1002">
            <v>5255</v>
          </cell>
          <cell r="I1002" t="str">
            <v>Coeficiente de Gini</v>
          </cell>
          <cell r="J1002" t="str">
            <v>Gestión</v>
          </cell>
          <cell r="K1002" t="str">
            <v>Sectorial</v>
          </cell>
          <cell r="L1002" t="str">
            <v>SI</v>
          </cell>
          <cell r="M1002" t="str">
            <v>NO</v>
          </cell>
          <cell r="N1002" t="str">
            <v>NO</v>
          </cell>
          <cell r="O1002" t="str">
            <v>SI</v>
          </cell>
          <cell r="P1002" t="str">
            <v>Porcentaje</v>
          </cell>
          <cell r="Q1002" t="str">
            <v>Anual</v>
          </cell>
          <cell r="R1002" t="str">
            <v>Reducción</v>
          </cell>
          <cell r="S1002">
            <v>0.54</v>
          </cell>
          <cell r="T1002">
            <v>0.54</v>
          </cell>
          <cell r="U1002">
            <v>0.53</v>
          </cell>
          <cell r="V1002">
            <v>0.53</v>
          </cell>
          <cell r="W1002">
            <v>0.52</v>
          </cell>
          <cell r="X1002">
            <v>0.52</v>
          </cell>
          <cell r="Y1002">
            <v>0</v>
          </cell>
          <cell r="Z1002">
            <v>0</v>
          </cell>
          <cell r="AA1002">
            <v>0</v>
          </cell>
          <cell r="AB1002">
            <v>0</v>
          </cell>
          <cell r="AC1002">
            <v>0</v>
          </cell>
          <cell r="AD1002">
            <v>0</v>
          </cell>
          <cell r="AE1002" t="str">
            <v>La periodicidad del indicador es anual. El último dato disponible es el del año 2015 y su valor es de 0,522.</v>
          </cell>
          <cell r="AF1002">
            <v>42490.208333333299</v>
          </cell>
          <cell r="AG1002">
            <v>42501.644804826399</v>
          </cell>
          <cell r="AH1002" t="str">
            <v>Marilyn Jímenez Chaves</v>
          </cell>
          <cell r="AI1002" t="str">
            <v>marilyn.jimenez@dps.gov.co</v>
          </cell>
          <cell r="AJ1002">
            <v>90</v>
          </cell>
          <cell r="AK1002">
            <v>0</v>
          </cell>
          <cell r="AL1002">
            <v>0</v>
          </cell>
        </row>
        <row r="1003">
          <cell r="B1003" t="str">
            <v>Todos por un Nuevo País</v>
          </cell>
          <cell r="C1003" t="str">
            <v>Pilares</v>
          </cell>
          <cell r="D1003" t="str">
            <v>Colombia equitativa y sin pobreza</v>
          </cell>
          <cell r="E1003" t="str">
            <v>Trabajo</v>
          </cell>
          <cell r="F1003" t="str">
            <v>MinTrabajo</v>
          </cell>
          <cell r="G1003" t="str">
            <v>Equidad</v>
          </cell>
          <cell r="H1003">
            <v>5164</v>
          </cell>
          <cell r="I1003" t="str">
            <v>Tasa de desempleo</v>
          </cell>
          <cell r="J1003" t="str">
            <v>Resultado</v>
          </cell>
          <cell r="K1003" t="str">
            <v>Sectorial</v>
          </cell>
          <cell r="L1003" t="str">
            <v>SI</v>
          </cell>
          <cell r="M1003" t="str">
            <v>NO</v>
          </cell>
          <cell r="N1003" t="str">
            <v>NO</v>
          </cell>
          <cell r="O1003" t="str">
            <v>SI</v>
          </cell>
          <cell r="P1003" t="str">
            <v>Porcentaje</v>
          </cell>
          <cell r="Q1003" t="str">
            <v>Anual</v>
          </cell>
          <cell r="R1003" t="str">
            <v>Reducción</v>
          </cell>
          <cell r="S1003">
            <v>9.1</v>
          </cell>
          <cell r="T1003">
            <v>8.8000000000000007</v>
          </cell>
          <cell r="U1003">
            <v>8.6</v>
          </cell>
          <cell r="V1003">
            <v>8.3000000000000007</v>
          </cell>
          <cell r="W1003">
            <v>8</v>
          </cell>
          <cell r="X1003">
            <v>8</v>
          </cell>
          <cell r="Y1003">
            <v>0</v>
          </cell>
          <cell r="Z1003">
            <v>0</v>
          </cell>
          <cell r="AA1003">
            <v>0</v>
          </cell>
          <cell r="AB1003">
            <v>0</v>
          </cell>
          <cell r="AC1003">
            <v>0</v>
          </cell>
          <cell r="AD1003">
            <v>0</v>
          </cell>
          <cell r="AE1003" t="str">
            <v>Colombia en Obra: Se han vinculado a la Ruta de inclusión Social y Productiva sectores de la infraestructura como las Vías 4G y otras vías, Vivienda, Puentes, Aeropuertos, Mega colegios y Acueductos. En cuanto a Empleo y Emprendimiento, avanza la elaborac</v>
          </cell>
          <cell r="AF1003">
            <v>42490.208333333299</v>
          </cell>
          <cell r="AG1003">
            <v>42496.635342743102</v>
          </cell>
          <cell r="AH1003" t="str">
            <v>Diana Hernández Hernández</v>
          </cell>
          <cell r="AI1003" t="str">
            <v>dhernandezh@mintrabajo.gov.co</v>
          </cell>
          <cell r="AJ1003">
            <v>30</v>
          </cell>
          <cell r="AK1003">
            <v>0</v>
          </cell>
          <cell r="AL1003">
            <v>0</v>
          </cell>
        </row>
        <row r="1004">
          <cell r="B1004" t="str">
            <v>Todos por un Nuevo País</v>
          </cell>
          <cell r="C1004" t="str">
            <v>Pilares</v>
          </cell>
          <cell r="D1004" t="str">
            <v>Colombia equitativa y sin pobreza</v>
          </cell>
          <cell r="E1004" t="str">
            <v>Trabajo</v>
          </cell>
          <cell r="F1004" t="str">
            <v>MinTrabajo</v>
          </cell>
          <cell r="G1004" t="str">
            <v>Equidad</v>
          </cell>
          <cell r="H1004">
            <v>5165</v>
          </cell>
          <cell r="I1004" t="str">
            <v>Tasa de formalidad 13 áreas metropolitanas</v>
          </cell>
          <cell r="J1004" t="str">
            <v>Resultado</v>
          </cell>
          <cell r="K1004" t="str">
            <v>Sectorial</v>
          </cell>
          <cell r="L1004" t="str">
            <v>SI</v>
          </cell>
          <cell r="M1004" t="str">
            <v>NO</v>
          </cell>
          <cell r="N1004" t="str">
            <v>NO</v>
          </cell>
          <cell r="O1004" t="str">
            <v>SI</v>
          </cell>
          <cell r="P1004" t="str">
            <v>Porcentaje</v>
          </cell>
          <cell r="Q1004" t="str">
            <v>Anual</v>
          </cell>
          <cell r="R1004" t="str">
            <v>Capacidad</v>
          </cell>
          <cell r="S1004">
            <v>46.9</v>
          </cell>
          <cell r="T1004">
            <v>47.725000000000001</v>
          </cell>
          <cell r="U1004">
            <v>48.55</v>
          </cell>
          <cell r="V1004">
            <v>49.375</v>
          </cell>
          <cell r="W1004">
            <v>50.2</v>
          </cell>
          <cell r="X1004">
            <v>50.2</v>
          </cell>
          <cell r="Y1004">
            <v>0</v>
          </cell>
          <cell r="Z1004">
            <v>0</v>
          </cell>
          <cell r="AA1004">
            <v>0</v>
          </cell>
          <cell r="AB1004">
            <v>0</v>
          </cell>
          <cell r="AC1004">
            <v>0</v>
          </cell>
          <cell r="AD1004">
            <v>0</v>
          </cell>
          <cell r="AE1004" t="str">
            <v>Asistencia Técnica. Con el propósito de dar cumplimiento a la Sentencia 426/2014 relacionada con la descontaminación del Rio Bogotá, en lo concerniente al Ministerio del Trabajo, se ha venido participando activamente en el encuentro sistemático interinsti</v>
          </cell>
          <cell r="AF1004">
            <v>42490.208333333299</v>
          </cell>
          <cell r="AG1004">
            <v>42496.638391863402</v>
          </cell>
          <cell r="AH1004" t="str">
            <v>Diana Hernández Hernández</v>
          </cell>
          <cell r="AI1004" t="str">
            <v>dhernandezh@mintrabajo.gov.co</v>
          </cell>
          <cell r="AJ1004">
            <v>30</v>
          </cell>
          <cell r="AK1004">
            <v>0</v>
          </cell>
          <cell r="AL1004">
            <v>0</v>
          </cell>
        </row>
        <row r="1005">
          <cell r="B1005" t="str">
            <v>Todos por un Nuevo País</v>
          </cell>
          <cell r="C1005" t="str">
            <v>Pilares</v>
          </cell>
          <cell r="D1005" t="str">
            <v>Colombia la más educada</v>
          </cell>
          <cell r="E1005" t="str">
            <v>Educación</v>
          </cell>
          <cell r="F1005" t="str">
            <v>MINEDUCACION</v>
          </cell>
          <cell r="G1005" t="str">
            <v>Educación</v>
          </cell>
          <cell r="H1005">
            <v>4495</v>
          </cell>
          <cell r="I1005" t="str">
            <v>Porcentaje de colegios oficiales en las categorias A+, A y B en las pruebas SABER 11</v>
          </cell>
          <cell r="J1005" t="str">
            <v>Resultado</v>
          </cell>
          <cell r="K1005" t="str">
            <v>Sectorial</v>
          </cell>
          <cell r="L1005" t="str">
            <v>SI</v>
          </cell>
          <cell r="M1005" t="str">
            <v>SI</v>
          </cell>
          <cell r="N1005" t="str">
            <v>NO</v>
          </cell>
          <cell r="O1005" t="str">
            <v>SI</v>
          </cell>
          <cell r="P1005" t="str">
            <v>Porcentaje</v>
          </cell>
          <cell r="Q1005" t="str">
            <v>Semestral</v>
          </cell>
          <cell r="R1005" t="str">
            <v>Capacidad</v>
          </cell>
          <cell r="S1005">
            <v>33.299999999999997</v>
          </cell>
          <cell r="T1005">
            <v>34.9</v>
          </cell>
          <cell r="U1005">
            <v>36.9</v>
          </cell>
          <cell r="V1005">
            <v>42.1</v>
          </cell>
          <cell r="W1005">
            <v>45</v>
          </cell>
          <cell r="X1005">
            <v>45</v>
          </cell>
          <cell r="Y1005">
            <v>0</v>
          </cell>
          <cell r="Z1005">
            <v>0</v>
          </cell>
          <cell r="AA1005">
            <v>0</v>
          </cell>
          <cell r="AB1005">
            <v>0</v>
          </cell>
          <cell r="AC1005">
            <v>0</v>
          </cell>
          <cell r="AD1005">
            <v>0</v>
          </cell>
          <cell r="AE1005" t="str">
            <v xml:space="preserve">Durante el mes de abril se dio inicio a la inscripción de los estudiantes de Calendario A que aplicarán la prueba en el segundo semestre del año 2016 </v>
          </cell>
          <cell r="AF1005">
            <v>42490.208333333299</v>
          </cell>
          <cell r="AG1005">
            <v>42500.484485798603</v>
          </cell>
          <cell r="AH1005" t="str">
            <v>Beatriz Helena Vallejo Reyes</v>
          </cell>
          <cell r="AI1005" t="str">
            <v>bvallejo@mineducacion.gov.co</v>
          </cell>
          <cell r="AJ1005">
            <v>180</v>
          </cell>
          <cell r="AK1005">
            <v>0</v>
          </cell>
          <cell r="AL1005">
            <v>0</v>
          </cell>
        </row>
        <row r="1006">
          <cell r="B1006" t="str">
            <v>Todos por un Nuevo País</v>
          </cell>
          <cell r="C1006" t="str">
            <v>Pilares</v>
          </cell>
          <cell r="D1006" t="str">
            <v>Colombia la más educada</v>
          </cell>
          <cell r="E1006" t="str">
            <v>Educación</v>
          </cell>
          <cell r="F1006" t="str">
            <v>MINEDUCACION</v>
          </cell>
          <cell r="G1006" t="str">
            <v>Educación</v>
          </cell>
          <cell r="H1006">
            <v>4496</v>
          </cell>
          <cell r="I1006" t="str">
            <v>Tasa de cobertura de alta calidad en educación superior</v>
          </cell>
          <cell r="J1006" t="str">
            <v>Resultado</v>
          </cell>
          <cell r="K1006" t="str">
            <v>Sectorial</v>
          </cell>
          <cell r="L1006" t="str">
            <v>SI</v>
          </cell>
          <cell r="M1006" t="str">
            <v>SI</v>
          </cell>
          <cell r="N1006" t="str">
            <v>NO</v>
          </cell>
          <cell r="O1006" t="str">
            <v>SI</v>
          </cell>
          <cell r="P1006" t="str">
            <v>Tasa</v>
          </cell>
          <cell r="Q1006" t="str">
            <v>Anual</v>
          </cell>
          <cell r="R1006" t="str">
            <v>Capacidad</v>
          </cell>
          <cell r="S1006">
            <v>14.6</v>
          </cell>
          <cell r="T1006">
            <v>16</v>
          </cell>
          <cell r="U1006">
            <v>17.3</v>
          </cell>
          <cell r="V1006">
            <v>18.7</v>
          </cell>
          <cell r="W1006">
            <v>20</v>
          </cell>
          <cell r="X1006">
            <v>20</v>
          </cell>
          <cell r="Y1006">
            <v>0</v>
          </cell>
          <cell r="Z1006">
            <v>0</v>
          </cell>
          <cell r="AA1006">
            <v>0</v>
          </cell>
          <cell r="AB1006">
            <v>0</v>
          </cell>
          <cell r="AC1006">
            <v>0</v>
          </cell>
          <cell r="AD1006">
            <v>0</v>
          </cell>
          <cell r="AE1006" t="str">
            <v>El Insumo de Contratación fue aprobado en Comité de Contratación, con lo que se formalizó el convenio 922 de 2016 con registro presupuestal 621616 del día 29 de abril , con esto se espera iniciar los acompañamientos establecidos para la presente vigencia.</v>
          </cell>
          <cell r="AF1006">
            <v>42490.208333333299</v>
          </cell>
          <cell r="AG1006">
            <v>42500.627914039404</v>
          </cell>
          <cell r="AH1006" t="str">
            <v>Luis Bernardo Carrillo</v>
          </cell>
          <cell r="AI1006" t="str">
            <v>LCarrillo@mineducacion.gov.co</v>
          </cell>
          <cell r="AJ1006">
            <v>90</v>
          </cell>
          <cell r="AK1006">
            <v>0</v>
          </cell>
          <cell r="AL1006">
            <v>0</v>
          </cell>
        </row>
        <row r="1007">
          <cell r="B1007" t="str">
            <v>Todos por un Nuevo País</v>
          </cell>
          <cell r="C1007" t="str">
            <v>Pilares</v>
          </cell>
          <cell r="D1007" t="str">
            <v>Colombia la más educada</v>
          </cell>
          <cell r="E1007" t="str">
            <v>Educación</v>
          </cell>
          <cell r="F1007" t="str">
            <v>MINEDUCACION</v>
          </cell>
          <cell r="G1007" t="str">
            <v>Educación</v>
          </cell>
          <cell r="H1007">
            <v>4497</v>
          </cell>
          <cell r="I1007" t="str">
            <v>Porcentaje de la población evaluada en el sector oficial en las pruebas SABER 5 que sube de nivel de logro, respecto a la línea base</v>
          </cell>
          <cell r="J1007" t="str">
            <v>Resultado</v>
          </cell>
          <cell r="K1007" t="str">
            <v>Sectorial</v>
          </cell>
          <cell r="L1007" t="str">
            <v>SI</v>
          </cell>
          <cell r="M1007" t="str">
            <v>SI</v>
          </cell>
          <cell r="N1007" t="str">
            <v>NO</v>
          </cell>
          <cell r="O1007" t="str">
            <v>SI</v>
          </cell>
          <cell r="P1007" t="str">
            <v>Porcentaje</v>
          </cell>
          <cell r="Q1007" t="str">
            <v>Anual</v>
          </cell>
          <cell r="R1007" t="str">
            <v>Capacidad</v>
          </cell>
          <cell r="S1007">
            <v>0</v>
          </cell>
          <cell r="T1007">
            <v>3</v>
          </cell>
          <cell r="U1007">
            <v>6</v>
          </cell>
          <cell r="V1007">
            <v>9</v>
          </cell>
          <cell r="W1007">
            <v>12</v>
          </cell>
          <cell r="X1007">
            <v>12</v>
          </cell>
          <cell r="Y1007">
            <v>0</v>
          </cell>
          <cell r="Z1007">
            <v>0</v>
          </cell>
          <cell r="AA1007">
            <v>0</v>
          </cell>
          <cell r="AB1007">
            <v>0</v>
          </cell>
          <cell r="AC1007">
            <v>0</v>
          </cell>
          <cell r="AD1007">
            <v>0</v>
          </cell>
          <cell r="AE1007" t="str">
            <v xml:space="preserve">Se esta formalizando el contrato de aplicación de las pruebas SABER 3,5 y 9. Durante el mes de abril los rectores validaron la matrícula de los estudiantes de sus IE, lo que define el número de cuadernillos que se remiten a cada IE. </v>
          </cell>
          <cell r="AF1007">
            <v>42490.208333333299</v>
          </cell>
          <cell r="AG1007">
            <v>42500.483282094901</v>
          </cell>
          <cell r="AH1007" t="str">
            <v>Beatriz Helena Vallejo Reyes</v>
          </cell>
          <cell r="AI1007" t="str">
            <v>bvallejo@mineducacion.gov.co</v>
          </cell>
          <cell r="AJ1007">
            <v>0</v>
          </cell>
          <cell r="AK1007">
            <v>0</v>
          </cell>
          <cell r="AL1007">
            <v>0</v>
          </cell>
        </row>
        <row r="1008">
          <cell r="B1008" t="str">
            <v>Todos por un Nuevo País</v>
          </cell>
          <cell r="C1008" t="str">
            <v>Pilares</v>
          </cell>
          <cell r="D1008" t="str">
            <v>Colombia la más educada</v>
          </cell>
          <cell r="E1008" t="str">
            <v>Educación</v>
          </cell>
          <cell r="F1008" t="str">
            <v>MINEDUCACION</v>
          </cell>
          <cell r="G1008" t="str">
            <v>Educación</v>
          </cell>
          <cell r="H1008">
            <v>4498</v>
          </cell>
          <cell r="I1008" t="str">
            <v>Porcentaje de estudiantes del sector oficial evaluados con nivel B1 o superior de inglés del Marco Común Europeo</v>
          </cell>
          <cell r="J1008" t="str">
            <v>Resultado</v>
          </cell>
          <cell r="K1008" t="str">
            <v>Sectorial</v>
          </cell>
          <cell r="L1008" t="str">
            <v>SI</v>
          </cell>
          <cell r="M1008" t="str">
            <v>SI</v>
          </cell>
          <cell r="N1008" t="str">
            <v>NO</v>
          </cell>
          <cell r="O1008" t="str">
            <v>SI</v>
          </cell>
          <cell r="P1008" t="str">
            <v>Porcentaje</v>
          </cell>
          <cell r="Q1008" t="str">
            <v>Anual</v>
          </cell>
          <cell r="R1008" t="str">
            <v>Capacidad</v>
          </cell>
          <cell r="S1008">
            <v>2.2599999999999998</v>
          </cell>
          <cell r="T1008">
            <v>3</v>
          </cell>
          <cell r="U1008">
            <v>4</v>
          </cell>
          <cell r="V1008">
            <v>6</v>
          </cell>
          <cell r="W1008">
            <v>8</v>
          </cell>
          <cell r="X1008">
            <v>8</v>
          </cell>
          <cell r="Y1008">
            <v>0</v>
          </cell>
          <cell r="Z1008">
            <v>0</v>
          </cell>
          <cell r="AA1008">
            <v>0</v>
          </cell>
          <cell r="AB1008">
            <v>0</v>
          </cell>
          <cell r="AC1008">
            <v>0</v>
          </cell>
          <cell r="AD1008">
            <v>0</v>
          </cell>
          <cell r="AE1008" t="str">
            <v>En el mes de abril se llevaron a cabo los proceso de selección de los estudiantes de grado 10º que participarán en los Campos Nacionales e Internacionales de Inmersión en Inglés. En este sentido, se definieron 100 estudiantes para Estados Unidos y 2.900 p</v>
          </cell>
          <cell r="AF1008">
            <v>42490.208333333299</v>
          </cell>
          <cell r="AG1008">
            <v>42500.482622025498</v>
          </cell>
          <cell r="AH1008" t="str">
            <v>Beatriz Helena Vallejo Reyes</v>
          </cell>
          <cell r="AI1008" t="str">
            <v>bvallejo@mineducacion.gov.co</v>
          </cell>
          <cell r="AJ1008">
            <v>90</v>
          </cell>
          <cell r="AK1008">
            <v>0</v>
          </cell>
          <cell r="AL1008">
            <v>0</v>
          </cell>
        </row>
        <row r="1009">
          <cell r="B1009" t="str">
            <v>Todos por un Nuevo País</v>
          </cell>
          <cell r="C1009" t="str">
            <v>Pilares</v>
          </cell>
          <cell r="D1009" t="str">
            <v>Colombia la más educada</v>
          </cell>
          <cell r="E1009" t="str">
            <v>Educación</v>
          </cell>
          <cell r="F1009" t="str">
            <v>MINEDUCACION</v>
          </cell>
          <cell r="G1009" t="str">
            <v>Educación</v>
          </cell>
          <cell r="H1009">
            <v>4499</v>
          </cell>
          <cell r="I1009" t="str">
            <v>Porcentaje de estudiantes con jornada única</v>
          </cell>
          <cell r="J1009" t="str">
            <v>Producto</v>
          </cell>
          <cell r="K1009" t="str">
            <v>Sectorial</v>
          </cell>
          <cell r="L1009" t="str">
            <v>SI</v>
          </cell>
          <cell r="M1009" t="str">
            <v>SI</v>
          </cell>
          <cell r="N1009" t="str">
            <v>NO</v>
          </cell>
          <cell r="O1009" t="str">
            <v>SI</v>
          </cell>
          <cell r="P1009" t="str">
            <v>Porcentaje</v>
          </cell>
          <cell r="Q1009" t="str">
            <v>Trimestral</v>
          </cell>
          <cell r="R1009" t="str">
            <v>Capacidad</v>
          </cell>
          <cell r="S1009">
            <v>0</v>
          </cell>
          <cell r="T1009">
            <v>4</v>
          </cell>
          <cell r="U1009">
            <v>9</v>
          </cell>
          <cell r="V1009">
            <v>20</v>
          </cell>
          <cell r="W1009">
            <v>30</v>
          </cell>
          <cell r="X1009">
            <v>30</v>
          </cell>
          <cell r="Y1009">
            <v>4.5999999999999996</v>
          </cell>
          <cell r="Z1009">
            <v>51.11</v>
          </cell>
          <cell r="AA1009">
            <v>4.5999999999999996</v>
          </cell>
          <cell r="AB1009">
            <v>15.33</v>
          </cell>
          <cell r="AC1009">
            <v>42460.208333333299</v>
          </cell>
          <cell r="AD1009">
            <v>42468.6850273495</v>
          </cell>
          <cell r="AE1009" t="str">
            <v>Durante el mes de abril, se realizaron 11 talleres con jefes de planeación y funcionarios de 87 Entidades Territoriales Certificadas, para iniciar con la formulación de los planes de implementación de Jornada Única. Así mismo, se realizó el acompañamiento</v>
          </cell>
          <cell r="AF1009">
            <v>42490.208333333299</v>
          </cell>
          <cell r="AG1009">
            <v>42500.4817008912</v>
          </cell>
          <cell r="AH1009" t="str">
            <v>Beatriz Helena Vallejo Reyes</v>
          </cell>
          <cell r="AI1009" t="str">
            <v>bvallejo@mineducacion.gov.co</v>
          </cell>
          <cell r="AJ1009">
            <v>180</v>
          </cell>
          <cell r="AK1009">
            <v>42551.208333333299</v>
          </cell>
          <cell r="AL1009">
            <v>-223</v>
          </cell>
        </row>
        <row r="1010">
          <cell r="B1010" t="str">
            <v>Todos por un Nuevo País</v>
          </cell>
          <cell r="C1010" t="str">
            <v>Pilares</v>
          </cell>
          <cell r="D1010" t="str">
            <v>Colombia la más educada</v>
          </cell>
          <cell r="E1010" t="str">
            <v>Educación</v>
          </cell>
          <cell r="F1010" t="str">
            <v>MINEDUCACION</v>
          </cell>
          <cell r="G1010" t="str">
            <v>Educación</v>
          </cell>
          <cell r="H1010">
            <v>4500</v>
          </cell>
          <cell r="I1010" t="str">
            <v>Tasa de cobertura bruta en educación media</v>
          </cell>
          <cell r="J1010" t="str">
            <v>Resultado</v>
          </cell>
          <cell r="K1010" t="str">
            <v>Sectorial</v>
          </cell>
          <cell r="L1010" t="str">
            <v>SI</v>
          </cell>
          <cell r="M1010" t="str">
            <v>SI</v>
          </cell>
          <cell r="N1010" t="str">
            <v>NO</v>
          </cell>
          <cell r="O1010" t="str">
            <v>SI</v>
          </cell>
          <cell r="P1010" t="str">
            <v>Tasa</v>
          </cell>
          <cell r="Q1010" t="str">
            <v>Anual</v>
          </cell>
          <cell r="R1010" t="str">
            <v>Capacidad</v>
          </cell>
          <cell r="S1010">
            <v>77.3</v>
          </cell>
          <cell r="T1010">
            <v>79.599999999999994</v>
          </cell>
          <cell r="U1010">
            <v>80.400000000000006</v>
          </cell>
          <cell r="V1010">
            <v>81.900000000000006</v>
          </cell>
          <cell r="W1010">
            <v>83</v>
          </cell>
          <cell r="X1010">
            <v>83</v>
          </cell>
          <cell r="Y1010">
            <v>0</v>
          </cell>
          <cell r="Z1010">
            <v>0</v>
          </cell>
          <cell r="AA1010">
            <v>0</v>
          </cell>
          <cell r="AB1010">
            <v>0</v>
          </cell>
          <cell r="AC1010">
            <v>0</v>
          </cell>
          <cell r="AD1010">
            <v>0</v>
          </cell>
          <cell r="AE1010" t="str">
            <v>Mediante encuentros regionales se fortaleció a los equipos de las secretarías de educación de las ETC en la implementación de estrategias y acciones de acceso y permanencia escolar, trabajando con ellos orientaciones estrategicas de la proyección de cupos</v>
          </cell>
          <cell r="AF1010">
            <v>42490.208333333299</v>
          </cell>
          <cell r="AG1010">
            <v>42495.648298726897</v>
          </cell>
          <cell r="AH1010" t="str">
            <v>Hector Julio Flechas</v>
          </cell>
          <cell r="AI1010" t="str">
            <v>HFlechas@mineducacion.gov.co</v>
          </cell>
          <cell r="AJ1010">
            <v>150</v>
          </cell>
          <cell r="AK1010">
            <v>0</v>
          </cell>
          <cell r="AL1010">
            <v>0</v>
          </cell>
        </row>
      </sheetData>
      <sheetData sheetId="7"/>
      <sheetData sheetId="8">
        <row r="4">
          <cell r="C4" t="str">
            <v>ID</v>
          </cell>
          <cell r="D4">
            <v>1</v>
          </cell>
        </row>
        <row r="5">
          <cell r="C5" t="str">
            <v>Pilar</v>
          </cell>
          <cell r="D5">
            <v>2</v>
          </cell>
        </row>
        <row r="6">
          <cell r="C6" t="str">
            <v>Objetivo</v>
          </cell>
          <cell r="D6">
            <v>3</v>
          </cell>
        </row>
        <row r="7">
          <cell r="C7" t="str">
            <v>Estrategia</v>
          </cell>
          <cell r="D7">
            <v>4</v>
          </cell>
        </row>
        <row r="8">
          <cell r="C8" t="str">
            <v>Sector</v>
          </cell>
          <cell r="D8">
            <v>5</v>
          </cell>
        </row>
        <row r="9">
          <cell r="C9" t="str">
            <v>Entidad</v>
          </cell>
          <cell r="D9">
            <v>6</v>
          </cell>
        </row>
        <row r="10">
          <cell r="C10" t="str">
            <v>Programa</v>
          </cell>
          <cell r="D10">
            <v>7</v>
          </cell>
        </row>
        <row r="11">
          <cell r="C11" t="str">
            <v>Id Indicador</v>
          </cell>
          <cell r="D11">
            <v>8</v>
          </cell>
        </row>
        <row r="12">
          <cell r="C12" t="str">
            <v>Indicador</v>
          </cell>
          <cell r="D12">
            <v>9</v>
          </cell>
        </row>
        <row r="13">
          <cell r="C13" t="str">
            <v>Tipo Indicador</v>
          </cell>
          <cell r="D13">
            <v>10</v>
          </cell>
        </row>
        <row r="14">
          <cell r="C14" t="str">
            <v>Nivel Indicador</v>
          </cell>
          <cell r="D14">
            <v>11</v>
          </cell>
        </row>
        <row r="15">
          <cell r="C15" t="str">
            <v>Indicador Básico</v>
          </cell>
          <cell r="D15">
            <v>12</v>
          </cell>
        </row>
        <row r="16">
          <cell r="C16" t="str">
            <v>Departamentalizado</v>
          </cell>
          <cell r="D16">
            <v>13</v>
          </cell>
        </row>
        <row r="17">
          <cell r="C17" t="str">
            <v>Es Privado</v>
          </cell>
          <cell r="D17">
            <v>14</v>
          </cell>
        </row>
        <row r="18">
          <cell r="C18" t="str">
            <v>Vigente</v>
          </cell>
          <cell r="D18">
            <v>15</v>
          </cell>
        </row>
        <row r="19">
          <cell r="C19" t="str">
            <v>Unidad Medida</v>
          </cell>
          <cell r="D19">
            <v>16</v>
          </cell>
        </row>
        <row r="20">
          <cell r="C20" t="str">
            <v>Periodicidad</v>
          </cell>
          <cell r="D20">
            <v>17</v>
          </cell>
        </row>
        <row r="21">
          <cell r="C21" t="str">
            <v>Acumulación</v>
          </cell>
          <cell r="D21">
            <v>18</v>
          </cell>
        </row>
        <row r="22">
          <cell r="C22" t="str">
            <v>Línea Base</v>
          </cell>
          <cell r="D22">
            <v>19</v>
          </cell>
        </row>
        <row r="23">
          <cell r="C23" t="str">
            <v>Meta 2015</v>
          </cell>
          <cell r="D23">
            <v>20</v>
          </cell>
        </row>
        <row r="24">
          <cell r="C24" t="str">
            <v>Meta 2016</v>
          </cell>
          <cell r="D24">
            <v>21</v>
          </cell>
        </row>
        <row r="25">
          <cell r="C25" t="str">
            <v>Meta 2017</v>
          </cell>
          <cell r="D25">
            <v>22</v>
          </cell>
        </row>
        <row r="26">
          <cell r="C26" t="str">
            <v>Meta 2018</v>
          </cell>
          <cell r="D26">
            <v>23</v>
          </cell>
        </row>
        <row r="27">
          <cell r="C27" t="str">
            <v>Meta Cuatrienio</v>
          </cell>
          <cell r="D27">
            <v>24</v>
          </cell>
        </row>
        <row r="28">
          <cell r="C28" t="str">
            <v>Avance Anual</v>
          </cell>
          <cell r="D28">
            <v>25</v>
          </cell>
        </row>
        <row r="29">
          <cell r="C29" t="str">
            <v>% Avance Anual</v>
          </cell>
          <cell r="D29">
            <v>26</v>
          </cell>
        </row>
        <row r="30">
          <cell r="C30" t="str">
            <v>Avance Cuatrienio</v>
          </cell>
          <cell r="D30">
            <v>27</v>
          </cell>
        </row>
        <row r="31">
          <cell r="C31" t="str">
            <v xml:space="preserve">Porcentaje Avance Cuatrienio
</v>
          </cell>
          <cell r="D31">
            <v>28</v>
          </cell>
        </row>
        <row r="32">
          <cell r="C32" t="str">
            <v>Fecha Corte</v>
          </cell>
          <cell r="D32">
            <v>29</v>
          </cell>
        </row>
        <row r="33">
          <cell r="C33" t="str">
            <v>Fecha Modificación</v>
          </cell>
          <cell r="D33">
            <v>30</v>
          </cell>
        </row>
        <row r="34">
          <cell r="C34" t="str">
            <v>Avance Cualitativo</v>
          </cell>
          <cell r="D34">
            <v>31</v>
          </cell>
        </row>
        <row r="35">
          <cell r="C35" t="str">
            <v>Fecha Corte Avance Cualitativo</v>
          </cell>
          <cell r="D35">
            <v>32</v>
          </cell>
        </row>
        <row r="36">
          <cell r="C36" t="str">
            <v>Fecha Actualización Avance Cualitativo</v>
          </cell>
          <cell r="D36">
            <v>33</v>
          </cell>
        </row>
        <row r="37">
          <cell r="C37" t="str">
            <v>Gerente de Meta</v>
          </cell>
          <cell r="D37">
            <v>34</v>
          </cell>
        </row>
        <row r="38">
          <cell r="C38" t="str">
            <v>Correo Electrónico</v>
          </cell>
          <cell r="D38">
            <v>35</v>
          </cell>
        </row>
        <row r="39">
          <cell r="C39" t="str">
            <v>Días Rezago</v>
          </cell>
          <cell r="D39">
            <v>36</v>
          </cell>
        </row>
        <row r="40">
          <cell r="C40" t="str">
            <v>Próximo Corte</v>
          </cell>
          <cell r="D40">
            <v>37</v>
          </cell>
        </row>
        <row r="41">
          <cell r="C41" t="str">
            <v>Días Atraso</v>
          </cell>
          <cell r="D41">
            <v>38</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LLE MGMP"/>
      <sheetName val="CONSOLIDADO"/>
      <sheetName val="Prog y Sub MGMP"/>
    </sheetNames>
    <sheetDataSet>
      <sheetData sheetId="0"/>
      <sheetData sheetId="1"/>
      <sheetData sheetId="2">
        <row r="2">
          <cell r="B2" t="str">
            <v>Construcción Infraestructura Aeroportuaria</v>
          </cell>
          <cell r="C2" t="str">
            <v>Adecuación Infra Portuaria - Contraprestaciones Portuarias</v>
          </cell>
        </row>
        <row r="3">
          <cell r="B3" t="str">
            <v>Construcción Infraestructura Red Principal</v>
          </cell>
          <cell r="C3" t="str">
            <v>Adecuación Red Fluvial Nacional Y Rehabilitación De Muelles</v>
          </cell>
        </row>
        <row r="4">
          <cell r="B4" t="str">
            <v>Construcción Infraestructura Red Terciaria y Secundaria</v>
          </cell>
          <cell r="C4" t="str">
            <v>Adquisición Mantenimiento Vehículos y control de Inversiones para Supervisión</v>
          </cell>
        </row>
        <row r="5">
          <cell r="B5" t="str">
            <v>Construcción Red Férrea</v>
          </cell>
          <cell r="C5" t="str">
            <v>Adquisición terrenos para Construcción Infraestructura Aeroportuaria</v>
          </cell>
        </row>
        <row r="6">
          <cell r="B6" t="str">
            <v>Construcción, Mejoramiento y Mantenimiento Férreo  - Concesiones</v>
          </cell>
          <cell r="C6" t="str">
            <v>Aeropuertos Comunitarios</v>
          </cell>
        </row>
        <row r="7">
          <cell r="B7" t="str">
            <v>Construcción, Mejoramiento y Mantenimiento Vial  - Concesiones</v>
          </cell>
          <cell r="C7" t="str">
            <v>Alo</v>
          </cell>
        </row>
        <row r="8">
          <cell r="B8" t="str">
            <v>Estudios y Apoyo Técnico</v>
          </cell>
          <cell r="C8" t="str">
            <v>Apoyo Cormagdalena</v>
          </cell>
        </row>
        <row r="9">
          <cell r="B9" t="str">
            <v>Fortalecimiento Institucional</v>
          </cell>
          <cell r="C9" t="str">
            <v>Apoyo y Gestion Institucional</v>
          </cell>
        </row>
        <row r="10">
          <cell r="B10" t="str">
            <v>Mantenimiento y Mejoramiento Infraestructura Red Principal</v>
          </cell>
          <cell r="C10" t="str">
            <v>Asistencia Técnica Crédito Municipios</v>
          </cell>
        </row>
        <row r="11">
          <cell r="B11" t="str">
            <v>Mantenimiento y Mejoramiento Infraestructura Red Terciaria y Secundaria</v>
          </cell>
          <cell r="C11" t="str">
            <v>Asistencia Técnica Stms</v>
          </cell>
        </row>
        <row r="12">
          <cell r="B12" t="str">
            <v>Mantenimiento y Mejoramiento Red Férrea</v>
          </cell>
          <cell r="C12" t="str">
            <v>Briceño - Tunja - Sogamoso</v>
          </cell>
        </row>
        <row r="13">
          <cell r="B13" t="str">
            <v>Mejoramiento y Mantenimiento Infraestructura Aeroportuaria</v>
          </cell>
          <cell r="C13" t="str">
            <v>Briceño - Tunja - Sogamoso (Contrato Inicial)</v>
          </cell>
        </row>
        <row r="14">
          <cell r="B14" t="str">
            <v>Mejoramiento y Mantenimiento Red Fluvial</v>
          </cell>
          <cell r="C14" t="str">
            <v>Calle De Rodaje Y Conexiones Primera Etapa Aeropuerto El Dorado</v>
          </cell>
        </row>
        <row r="15">
          <cell r="B15" t="str">
            <v>Seguridad Aérea y Aeroportuaria</v>
          </cell>
          <cell r="C15" t="str">
            <v>Capacitación y asistencia técnica a funcionarios del Estado</v>
          </cell>
        </row>
        <row r="16">
          <cell r="B16" t="str">
            <v>Seguridad y Señalización Vial</v>
          </cell>
          <cell r="C16" t="str">
            <v>Concesiones Tercera Generación</v>
          </cell>
        </row>
        <row r="17">
          <cell r="C17" t="str">
            <v>Conservación A Través De Microempresas Y Administradores Viales</v>
          </cell>
        </row>
        <row r="18">
          <cell r="C18" t="str">
            <v>Construcción  Rehabilitación Puentes Red Terciaria</v>
          </cell>
        </row>
        <row r="19">
          <cell r="C19" t="str">
            <v>Construcción de la Variante de Caldas - Ancon Sur</v>
          </cell>
        </row>
        <row r="20">
          <cell r="C20" t="str">
            <v>Construcción Infraestructura Aeroportuaria</v>
          </cell>
        </row>
        <row r="21">
          <cell r="C21" t="str">
            <v xml:space="preserve">Construcción Puentes Red Troncal </v>
          </cell>
        </row>
        <row r="22">
          <cell r="C22" t="str">
            <v>Corredores De Mantenimiento Integral</v>
          </cell>
        </row>
        <row r="23">
          <cell r="C23" t="str">
            <v>Doble calzada Bucaramanga - Cúcuta</v>
          </cell>
        </row>
        <row r="24">
          <cell r="C24" t="str">
            <v>Emergencias</v>
          </cell>
        </row>
        <row r="25">
          <cell r="C25" t="str">
            <v xml:space="preserve">Estudio Diseño obras de Protección Golfo de Morrosquillo </v>
          </cell>
        </row>
        <row r="26">
          <cell r="C26" t="str">
            <v>Estudios Estructuración Concesiones</v>
          </cell>
        </row>
        <row r="27">
          <cell r="C27" t="str">
            <v>Estudios Levantamiento De Información Vial Y Gestión Predial Invias</v>
          </cell>
        </row>
        <row r="28">
          <cell r="C28" t="str">
            <v>Infraestructura Administrativa</v>
          </cell>
        </row>
        <row r="29">
          <cell r="C29" t="str">
            <v>Intercambiador de Acevedo</v>
          </cell>
        </row>
        <row r="30">
          <cell r="C30" t="str">
            <v>Investigaciones y estudios</v>
          </cell>
        </row>
        <row r="31">
          <cell r="C31" t="str">
            <v>Las Animas - Nuqui</v>
          </cell>
        </row>
        <row r="32">
          <cell r="C32" t="str">
            <v>Mantenimiento Infraestructura Aeroportuaria</v>
          </cell>
        </row>
        <row r="33">
          <cell r="C33" t="str">
            <v xml:space="preserve">Mantenimiento Vial </v>
          </cell>
        </row>
        <row r="34">
          <cell r="C34" t="str">
            <v>Mantenimiento Vial - Fondo Gasolina</v>
          </cell>
        </row>
        <row r="35">
          <cell r="C35" t="str">
            <v>Mejoramiento de la Vía Simón Bolívar - Anchicayà</v>
          </cell>
        </row>
        <row r="36">
          <cell r="C36" t="str">
            <v>Mejoramiento Red vial Departamental, Municipal y Competitividad</v>
          </cell>
        </row>
        <row r="37">
          <cell r="C37" t="str">
            <v>Mejoramiento Tumaco - Pasto - Mocoa (incluye variante San Francisco)</v>
          </cell>
        </row>
        <row r="38">
          <cell r="C38" t="str">
            <v>Mejoramiento vías Departamentales</v>
          </cell>
        </row>
        <row r="39">
          <cell r="C39" t="str">
            <v>Navegabilidad Río Meta</v>
          </cell>
        </row>
        <row r="40">
          <cell r="C40" t="str">
            <v>Obras Complementarias</v>
          </cell>
        </row>
        <row r="41">
          <cell r="C41" t="str">
            <v>Obras Hidráulicas De La Mojana</v>
          </cell>
        </row>
        <row r="42">
          <cell r="C42" t="str">
            <v>Plan de Repavimentación vial</v>
          </cell>
        </row>
        <row r="43">
          <cell r="C43" t="str">
            <v>Programa 2500 Km</v>
          </cell>
        </row>
        <row r="44">
          <cell r="C44" t="str">
            <v>Red Terciaria</v>
          </cell>
        </row>
        <row r="45">
          <cell r="C45" t="str">
            <v xml:space="preserve">Rehabilitación De Vías Férreas </v>
          </cell>
        </row>
        <row r="46">
          <cell r="C46" t="str">
            <v>Rehabilitación De Vías Férreas - Concesiones</v>
          </cell>
        </row>
        <row r="47">
          <cell r="C47" t="str">
            <v xml:space="preserve">Rehabilitación Puentes Red Troncal </v>
          </cell>
        </row>
        <row r="48">
          <cell r="C48" t="str">
            <v xml:space="preserve">Rumichaca - Pasto </v>
          </cell>
        </row>
        <row r="49">
          <cell r="C49" t="str">
            <v>Segundo Túnel II CENTENARIO</v>
          </cell>
        </row>
        <row r="50">
          <cell r="C50" t="str">
            <v>Seguridad Aérea</v>
          </cell>
        </row>
        <row r="51">
          <cell r="C51" t="str">
            <v>Seguridad Aeroportuaria</v>
          </cell>
        </row>
        <row r="52">
          <cell r="C52" t="str">
            <v>Seguridad Vial</v>
          </cell>
        </row>
        <row r="53">
          <cell r="C53" t="str">
            <v>Señalización vial</v>
          </cell>
        </row>
        <row r="54">
          <cell r="C54" t="str">
            <v>Sistemas de información</v>
          </cell>
        </row>
        <row r="55">
          <cell r="C55" t="str">
            <v>Túnel II CENTENARIO Primera Etapa</v>
          </cell>
        </row>
        <row r="56">
          <cell r="C56" t="str">
            <v>Variante de Santa Marta</v>
          </cell>
        </row>
        <row r="57">
          <cell r="C57" t="str">
            <v>Vía Bogota - Girardot</v>
          </cell>
        </row>
        <row r="58">
          <cell r="C58" t="str">
            <v>Vía Buga - Buenaventura</v>
          </cell>
        </row>
        <row r="59">
          <cell r="C59" t="str">
            <v>Vías para la Competitividad</v>
          </cell>
        </row>
        <row r="60">
          <cell r="C60" t="str">
            <v>Vias para la Competitividad</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_Cod"/>
    </sheetNames>
    <sheetDataSet>
      <sheetData sheetId="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Ejemplo"/>
      <sheetName val="ACCION SOCIAL"/>
      <sheetName val="EDUCACIÓN"/>
      <sheetName val="PLANEACION"/>
      <sheetName val="PRESIDENCIA"/>
      <sheetName val="PROTECCIÓN"/>
      <sheetName val="HACIENDA"/>
      <sheetName val="CULTURA"/>
      <sheetName val="DANSOCIAL"/>
      <sheetName val="DEFENSA"/>
      <sheetName val="JUSTICIA "/>
      <sheetName val="MINAS"/>
      <sheetName val="AGROPECUARIO"/>
      <sheetName val="TRANSPORTE"/>
      <sheetName val="COMUNICACIONES"/>
      <sheetName val="AMBIENTE"/>
      <sheetName val="COMERCIO"/>
      <sheetName val="ESTADISTICAS"/>
      <sheetName val="CONGRESO"/>
      <sheetName val="REL.EXTERIORES"/>
      <sheetName val="ORGANISMOS DE CONTROL"/>
      <sheetName val="FUNPUBLICA"/>
    </sheetNames>
    <sheetDataSet>
      <sheetData sheetId="0">
        <row r="31">
          <cell r="A31" t="str">
            <v>Cooperación</v>
          </cell>
        </row>
        <row r="32">
          <cell r="A32" t="str">
            <v>Entidades Terrioriales</v>
          </cell>
        </row>
        <row r="33">
          <cell r="A33" t="str">
            <v>Regalías Directas</v>
          </cell>
        </row>
        <row r="34">
          <cell r="A34" t="str">
            <v>Sector Privado</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ADQUIS2018"/>
      <sheetName val="META $ 2018"/>
    </sheetNames>
    <sheetDataSet>
      <sheetData sheetId="0">
        <row r="18">
          <cell r="G18">
            <v>6072000000</v>
          </cell>
        </row>
        <row r="19">
          <cell r="G19">
            <v>528000000</v>
          </cell>
        </row>
        <row r="20">
          <cell r="G20">
            <v>1380000000</v>
          </cell>
        </row>
        <row r="21">
          <cell r="G21">
            <v>120000000</v>
          </cell>
        </row>
        <row r="22">
          <cell r="G22">
            <v>25000000000</v>
          </cell>
        </row>
        <row r="23">
          <cell r="G23">
            <v>2000000000</v>
          </cell>
        </row>
        <row r="24">
          <cell r="G24">
            <v>5800000000</v>
          </cell>
        </row>
        <row r="25">
          <cell r="G25">
            <v>10010147482</v>
          </cell>
        </row>
        <row r="26">
          <cell r="G26">
            <v>800000000</v>
          </cell>
        </row>
        <row r="27">
          <cell r="G27">
            <v>4600000000</v>
          </cell>
        </row>
        <row r="28">
          <cell r="G28">
            <v>400000000</v>
          </cell>
        </row>
        <row r="29">
          <cell r="G29">
            <v>12880000000</v>
          </cell>
        </row>
        <row r="30">
          <cell r="G30">
            <v>1120000000</v>
          </cell>
        </row>
        <row r="31">
          <cell r="G31">
            <v>828000000</v>
          </cell>
        </row>
        <row r="32">
          <cell r="G32">
            <v>72000000</v>
          </cell>
        </row>
        <row r="33">
          <cell r="G33">
            <v>6000240000</v>
          </cell>
        </row>
        <row r="34">
          <cell r="G34">
            <v>521760000</v>
          </cell>
        </row>
        <row r="35">
          <cell r="G35">
            <v>11295760000</v>
          </cell>
        </row>
        <row r="36">
          <cell r="G36">
            <v>982240000</v>
          </cell>
        </row>
        <row r="37">
          <cell r="G37">
            <v>1840000000</v>
          </cell>
        </row>
        <row r="38">
          <cell r="G38">
            <v>1840000000</v>
          </cell>
        </row>
        <row r="39">
          <cell r="G39">
            <v>1840000000</v>
          </cell>
        </row>
        <row r="40">
          <cell r="G40">
            <v>1840000000</v>
          </cell>
        </row>
        <row r="41">
          <cell r="G41">
            <v>1840000000</v>
          </cell>
        </row>
        <row r="42">
          <cell r="G42">
            <v>1840000000</v>
          </cell>
        </row>
        <row r="43">
          <cell r="G43">
            <v>1840000000</v>
          </cell>
        </row>
        <row r="44">
          <cell r="G44">
            <v>160000000</v>
          </cell>
        </row>
        <row r="45">
          <cell r="G45">
            <v>160000000</v>
          </cell>
        </row>
        <row r="46">
          <cell r="G46">
            <v>160000000</v>
          </cell>
        </row>
        <row r="47">
          <cell r="G47">
            <v>160000000</v>
          </cell>
        </row>
        <row r="48">
          <cell r="G48">
            <v>160000000</v>
          </cell>
        </row>
        <row r="49">
          <cell r="G49">
            <v>160000000</v>
          </cell>
        </row>
        <row r="50">
          <cell r="G50">
            <v>160000000</v>
          </cell>
        </row>
        <row r="51">
          <cell r="G51">
            <v>1671866666</v>
          </cell>
        </row>
        <row r="52">
          <cell r="G52">
            <v>1671866666</v>
          </cell>
        </row>
        <row r="53">
          <cell r="G53">
            <v>1671866666</v>
          </cell>
        </row>
        <row r="54">
          <cell r="G54">
            <v>708400000</v>
          </cell>
        </row>
        <row r="55">
          <cell r="G55">
            <v>708400000</v>
          </cell>
        </row>
        <row r="56">
          <cell r="G56">
            <v>1671866666</v>
          </cell>
        </row>
        <row r="57">
          <cell r="G57">
            <v>708400000</v>
          </cell>
        </row>
        <row r="58">
          <cell r="G58">
            <v>1671866666</v>
          </cell>
        </row>
        <row r="59">
          <cell r="G59">
            <v>708400000</v>
          </cell>
        </row>
        <row r="60">
          <cell r="G60">
            <v>1671866670</v>
          </cell>
        </row>
        <row r="61">
          <cell r="G61">
            <v>1671000000</v>
          </cell>
        </row>
        <row r="62">
          <cell r="G62">
            <v>708400000</v>
          </cell>
        </row>
        <row r="63">
          <cell r="G63">
            <v>708400000</v>
          </cell>
        </row>
        <row r="64">
          <cell r="G64">
            <v>114400000</v>
          </cell>
        </row>
        <row r="65">
          <cell r="G65">
            <v>114400000</v>
          </cell>
        </row>
        <row r="66">
          <cell r="G66">
            <v>114400000</v>
          </cell>
        </row>
        <row r="67">
          <cell r="G67">
            <v>114400000</v>
          </cell>
        </row>
        <row r="68">
          <cell r="G68">
            <v>114400000</v>
          </cell>
        </row>
        <row r="69">
          <cell r="G69">
            <v>114400000</v>
          </cell>
        </row>
        <row r="70">
          <cell r="G70">
            <v>114400000</v>
          </cell>
        </row>
        <row r="71">
          <cell r="G71">
            <v>114400000</v>
          </cell>
        </row>
        <row r="72">
          <cell r="G72">
            <v>114400000</v>
          </cell>
        </row>
        <row r="73">
          <cell r="G73">
            <v>114400000</v>
          </cell>
        </row>
        <row r="74">
          <cell r="G74">
            <v>114400000</v>
          </cell>
        </row>
        <row r="75">
          <cell r="G75">
            <v>61600000</v>
          </cell>
        </row>
        <row r="76">
          <cell r="G76">
            <v>61600000</v>
          </cell>
        </row>
        <row r="77">
          <cell r="G77">
            <v>7544000000</v>
          </cell>
        </row>
        <row r="78">
          <cell r="G78">
            <v>656000000</v>
          </cell>
        </row>
        <row r="79">
          <cell r="G79">
            <v>15000000000</v>
          </cell>
        </row>
      </sheetData>
      <sheetData sheetId="1"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mensual universidad"/>
      <sheetName val="gráfico_cálc"/>
    </sheetNames>
    <sheetDataSet>
      <sheetData sheetId="0"/>
      <sheetData sheetId="1">
        <row r="13">
          <cell r="D13">
            <v>1</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xml"/><Relationship Id="rId1" Type="http://schemas.openxmlformats.org/officeDocument/2006/relationships/printerSettings" Target="../printerSettings/printerSettings8.bin"/><Relationship Id="rId4" Type="http://schemas.openxmlformats.org/officeDocument/2006/relationships/comments" Target="../comments7.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3.xml.rels><?xml version="1.0" encoding="UTF-8" standalone="yes"?>
<Relationships xmlns="http://schemas.openxmlformats.org/package/2006/relationships"><Relationship Id="rId8" Type="http://schemas.openxmlformats.org/officeDocument/2006/relationships/hyperlink" Target="file:///C:/Users/Roaming/Microsoft/Excel/BASES%20FEBRERO/CDP&#180;S%20-%20COMPROMISOS%20-%20OBLIGACIONES%2028.02.2018.xlsx" TargetMode="External"/><Relationship Id="rId13" Type="http://schemas.openxmlformats.org/officeDocument/2006/relationships/vmlDrawing" Target="../drawings/vmlDrawing11.vml"/><Relationship Id="rId3" Type="http://schemas.openxmlformats.org/officeDocument/2006/relationships/hyperlink" Target="file:///C:/Users/Roaming/Microsoft/Excel/BASES%20FEBRERO/CDP&#180;S%20-%20COMPROMISOS%20-%20OBLIGACIONES%2028.02.2018.xlsx" TargetMode="External"/><Relationship Id="rId7" Type="http://schemas.openxmlformats.org/officeDocument/2006/relationships/hyperlink" Target="file:///C:/Users/Roaming/Microsoft/Excel/BASES%20FEBRERO/CDP&#180;S%20-%20COMPROMISOS%20-%20OBLIGACIONES%2028.02.2018.xlsx" TargetMode="External"/><Relationship Id="rId12" Type="http://schemas.openxmlformats.org/officeDocument/2006/relationships/printerSettings" Target="../printerSettings/printerSettings11.bin"/><Relationship Id="rId2" Type="http://schemas.openxmlformats.org/officeDocument/2006/relationships/hyperlink" Target="file:///C:/Users/Roaming/Microsoft/Excel/BASES%20FEBRERO/CDP&#180;S%20-%20COMPROMISOS%20-%20OBLIGACIONES%2028.02.2018.xlsx" TargetMode="External"/><Relationship Id="rId1" Type="http://schemas.openxmlformats.org/officeDocument/2006/relationships/hyperlink" Target="file:///C:/Users/Roaming/Microsoft/Excel/BASES%20FEBRERO/CDP&#180;S%20-%20COMPROMISOS%20-%20OBLIGACIONES%2028.02.2018.xlsx" TargetMode="External"/><Relationship Id="rId6" Type="http://schemas.openxmlformats.org/officeDocument/2006/relationships/hyperlink" Target="file:///C:/Users/Roaming/Microsoft/Excel/BASES%20FEBRERO/CDP&#180;S%20-%20COMPROMISOS%20-%20OBLIGACIONES%2028.02.2018.xlsx" TargetMode="External"/><Relationship Id="rId11" Type="http://schemas.openxmlformats.org/officeDocument/2006/relationships/hyperlink" Target="file:///C:/Users/Roaming/Microsoft/Excel/BASES%20FEBRERO/CDP&#180;S%20-%20COMPROMISOS%20-%20OBLIGACIONES%2028.02.2018.xlsx" TargetMode="External"/><Relationship Id="rId5" Type="http://schemas.openxmlformats.org/officeDocument/2006/relationships/hyperlink" Target="file:///C:/Users/Roaming/Microsoft/Excel/BASES%20FEBRERO/CDP&#180;S%20-%20COMPROMISOS%20-%20OBLIGACIONES%2028.02.2018.xlsx" TargetMode="External"/><Relationship Id="rId10" Type="http://schemas.openxmlformats.org/officeDocument/2006/relationships/hyperlink" Target="file:///C:/Users/Roaming/Microsoft/Excel/BASES%20FEBRERO/CDP&#180;S%20-%20COMPROMISOS%20-%20OBLIGACIONES%2028.02.2018.xlsx" TargetMode="External"/><Relationship Id="rId4" Type="http://schemas.openxmlformats.org/officeDocument/2006/relationships/hyperlink" Target="file:///C:/Users/Roaming/Microsoft/Excel/BASES%20FEBRERO/CDP&#180;S%20-%20COMPROMISOS%20-%20OBLIGACIONES%2028.02.2018.xlsx" TargetMode="External"/><Relationship Id="rId9" Type="http://schemas.openxmlformats.org/officeDocument/2006/relationships/hyperlink" Target="file:///C:/Users/Roaming/Microsoft/Excel/BASES%20FEBRERO/CDP&#180;S%20-%20COMPROMISOS%20-%20OBLIGACIONES%2028.02.2018.xlsx" TargetMode="External"/><Relationship Id="rId14" Type="http://schemas.openxmlformats.org/officeDocument/2006/relationships/comments" Target="../comments11.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2" Type="http://schemas.openxmlformats.org/officeDocument/2006/relationships/comments" Target="../comments19.xml"/><Relationship Id="rId1" Type="http://schemas.openxmlformats.org/officeDocument/2006/relationships/vmlDrawing" Target="../drawings/vmlDrawing19.vml"/></Relationships>
</file>

<file path=xl/worksheets/_rels/sheet22.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19.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printerSettings" Target="../printerSettings/printerSettings20.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22.xml"/><Relationship Id="rId2" Type="http://schemas.openxmlformats.org/officeDocument/2006/relationships/vmlDrawing" Target="../drawings/vmlDrawing22.vml"/><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23.xml"/><Relationship Id="rId2" Type="http://schemas.openxmlformats.org/officeDocument/2006/relationships/vmlDrawing" Target="../drawings/vmlDrawing23.vml"/><Relationship Id="rId1" Type="http://schemas.openxmlformats.org/officeDocument/2006/relationships/printerSettings" Target="../printerSettings/printerSettings22.bin"/></Relationships>
</file>

<file path=xl/worksheets/_rels/sheet26.xml.rels><?xml version="1.0" encoding="UTF-8" standalone="yes"?>
<Relationships xmlns="http://schemas.openxmlformats.org/package/2006/relationships"><Relationship Id="rId3" Type="http://schemas.openxmlformats.org/officeDocument/2006/relationships/comments" Target="../comments24.xml"/><Relationship Id="rId2" Type="http://schemas.openxmlformats.org/officeDocument/2006/relationships/vmlDrawing" Target="../drawings/vmlDrawing24.vml"/><Relationship Id="rId1" Type="http://schemas.openxmlformats.org/officeDocument/2006/relationships/printerSettings" Target="../printerSettings/printerSettings23.bin"/></Relationships>
</file>

<file path=xl/worksheets/_rels/sheet27.xml.rels><?xml version="1.0" encoding="UTF-8" standalone="yes"?>
<Relationships xmlns="http://schemas.openxmlformats.org/package/2006/relationships"><Relationship Id="rId3" Type="http://schemas.openxmlformats.org/officeDocument/2006/relationships/comments" Target="../comments25.xml"/><Relationship Id="rId2" Type="http://schemas.openxmlformats.org/officeDocument/2006/relationships/vmlDrawing" Target="../drawings/vmlDrawing25.vml"/><Relationship Id="rId1" Type="http://schemas.openxmlformats.org/officeDocument/2006/relationships/printerSettings" Target="../printerSettings/printerSettings24.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26.xml"/><Relationship Id="rId2" Type="http://schemas.openxmlformats.org/officeDocument/2006/relationships/vmlDrawing" Target="../drawings/vmlDrawing26.vml"/><Relationship Id="rId1" Type="http://schemas.openxmlformats.org/officeDocument/2006/relationships/printerSettings" Target="../printerSettings/printerSettings25.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27.xml"/><Relationship Id="rId2" Type="http://schemas.openxmlformats.org/officeDocument/2006/relationships/vmlDrawing" Target="../drawings/vmlDrawing27.vml"/><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9.9978637043366805E-2"/>
  </sheetPr>
  <dimension ref="A1:AY20"/>
  <sheetViews>
    <sheetView zoomScale="90" zoomScaleNormal="90" workbookViewId="0">
      <pane xSplit="3" ySplit="4" topLeftCell="AJ5" activePane="bottomRight" state="frozen"/>
      <selection pane="topRight" activeCell="D1" sqref="D1"/>
      <selection pane="bottomLeft" activeCell="A5" sqref="A5"/>
      <selection pane="bottomRight" activeCell="D1" sqref="D1:AY1048576"/>
    </sheetView>
  </sheetViews>
  <sheetFormatPr baseColWidth="10" defaultRowHeight="12.75" x14ac:dyDescent="0.2"/>
  <cols>
    <col min="1" max="1" width="13.85546875" style="9" bestFit="1" customWidth="1"/>
    <col min="2" max="2" width="33.5703125" style="1" bestFit="1" customWidth="1"/>
    <col min="3" max="3" width="19.28515625" style="1" bestFit="1" customWidth="1"/>
    <col min="4" max="4" width="17.7109375" style="1" customWidth="1"/>
    <col min="5" max="5" width="8.7109375" style="1" customWidth="1"/>
    <col min="6" max="6" width="17.7109375" style="1" customWidth="1"/>
    <col min="7" max="7" width="8.7109375" style="1" customWidth="1"/>
    <col min="8" max="8" width="17.7109375" style="1" customWidth="1"/>
    <col min="9" max="9" width="8.7109375" style="1" customWidth="1"/>
    <col min="10" max="10" width="17.7109375" style="1" customWidth="1"/>
    <col min="11" max="11" width="8.7109375" style="1" customWidth="1"/>
    <col min="12" max="12" width="17.7109375" style="1" customWidth="1"/>
    <col min="13" max="13" width="8.7109375" style="1" customWidth="1"/>
    <col min="14" max="14" width="17.7109375" style="1" customWidth="1"/>
    <col min="15" max="15" width="8.7109375" style="1" customWidth="1"/>
    <col min="16" max="16" width="17.7109375" style="1" customWidth="1"/>
    <col min="17" max="17" width="8.7109375" style="1" customWidth="1"/>
    <col min="18" max="18" width="17.7109375" style="1" customWidth="1"/>
    <col min="19" max="19" width="8.7109375" style="1" customWidth="1"/>
    <col min="20" max="20" width="17.7109375" style="1" customWidth="1"/>
    <col min="21" max="21" width="8.7109375" style="1" customWidth="1"/>
    <col min="22" max="22" width="17.7109375" style="1" customWidth="1"/>
    <col min="23" max="23" width="8.7109375" style="1" customWidth="1"/>
    <col min="24" max="24" width="17.7109375" style="1" customWidth="1"/>
    <col min="25" max="25" width="8.7109375" style="1" customWidth="1"/>
    <col min="26" max="26" width="17.7109375" style="1" customWidth="1"/>
    <col min="27" max="27" width="8.7109375" style="1" customWidth="1"/>
    <col min="28" max="28" width="17.7109375" style="1" customWidth="1"/>
    <col min="29" max="29" width="8.7109375" style="1" customWidth="1"/>
    <col min="30" max="30" width="17.7109375" style="1" customWidth="1"/>
    <col min="31" max="31" width="8.7109375" style="1" customWidth="1"/>
    <col min="32" max="32" width="17.7109375" style="1" customWidth="1"/>
    <col min="33" max="33" width="8.7109375" style="1" customWidth="1"/>
    <col min="34" max="34" width="17.7109375" style="1" customWidth="1"/>
    <col min="35" max="35" width="8.7109375" style="1" customWidth="1"/>
    <col min="36" max="36" width="17.7109375" style="1" customWidth="1"/>
    <col min="37" max="37" width="8.7109375" style="1" customWidth="1"/>
    <col min="38" max="38" width="17.7109375" style="1" customWidth="1"/>
    <col min="39" max="39" width="8.7109375" style="1" customWidth="1"/>
    <col min="40" max="40" width="17.7109375" style="1" customWidth="1"/>
    <col min="41" max="41" width="8.7109375" style="1" customWidth="1"/>
    <col min="42" max="42" width="17.7109375" style="1" customWidth="1"/>
    <col min="43" max="43" width="8.7109375" style="1" customWidth="1"/>
    <col min="44" max="44" width="21.42578125" style="1" customWidth="1"/>
    <col min="45" max="45" width="8.7109375" style="1" customWidth="1"/>
    <col min="46" max="46" width="17.7109375" style="1" customWidth="1"/>
    <col min="47" max="47" width="8.7109375" style="1" customWidth="1"/>
    <col min="48" max="48" width="19.28515625" style="1" customWidth="1"/>
    <col min="49" max="49" width="8.7109375" style="1" customWidth="1"/>
    <col min="50" max="50" width="19.5703125" style="1" customWidth="1"/>
    <col min="51" max="51" width="8.7109375" style="1" customWidth="1"/>
    <col min="52" max="16384" width="11.42578125" style="1"/>
  </cols>
  <sheetData>
    <row r="1" spans="1:51" ht="15" x14ac:dyDescent="0.2">
      <c r="A1" s="1508" t="s">
        <v>0</v>
      </c>
      <c r="B1" s="1508"/>
      <c r="C1" s="1508"/>
    </row>
    <row r="3" spans="1:51" ht="15" x14ac:dyDescent="0.2">
      <c r="A3" s="1509" t="s">
        <v>1</v>
      </c>
      <c r="B3" s="1509" t="s">
        <v>2</v>
      </c>
      <c r="C3" s="1511" t="s">
        <v>3</v>
      </c>
      <c r="D3" s="30" t="s">
        <v>4</v>
      </c>
      <c r="E3" s="31"/>
      <c r="F3" s="31"/>
      <c r="G3" s="32"/>
      <c r="H3" s="30" t="s">
        <v>5</v>
      </c>
      <c r="I3" s="31"/>
      <c r="J3" s="31"/>
      <c r="K3" s="32"/>
      <c r="L3" s="30" t="s">
        <v>6</v>
      </c>
      <c r="M3" s="31"/>
      <c r="N3" s="31"/>
      <c r="O3" s="32"/>
      <c r="P3" s="30" t="s">
        <v>7</v>
      </c>
      <c r="Q3" s="31"/>
      <c r="R3" s="31"/>
      <c r="S3" s="32"/>
      <c r="T3" s="30" t="s">
        <v>8</v>
      </c>
      <c r="U3" s="31"/>
      <c r="V3" s="31"/>
      <c r="W3" s="32"/>
      <c r="X3" s="30" t="s">
        <v>9</v>
      </c>
      <c r="Y3" s="31"/>
      <c r="Z3" s="31"/>
      <c r="AA3" s="32"/>
      <c r="AB3" s="30" t="s">
        <v>10</v>
      </c>
      <c r="AC3" s="31"/>
      <c r="AD3" s="31"/>
      <c r="AE3" s="32"/>
      <c r="AF3" s="30" t="s">
        <v>11</v>
      </c>
      <c r="AG3" s="31"/>
      <c r="AH3" s="31"/>
      <c r="AI3" s="32"/>
      <c r="AJ3" s="30" t="s">
        <v>12</v>
      </c>
      <c r="AK3" s="31"/>
      <c r="AL3" s="31"/>
      <c r="AM3" s="32"/>
      <c r="AN3" s="30" t="s">
        <v>13</v>
      </c>
      <c r="AO3" s="31"/>
      <c r="AP3" s="31"/>
      <c r="AQ3" s="32"/>
      <c r="AR3" s="30" t="s">
        <v>14</v>
      </c>
      <c r="AS3" s="31"/>
      <c r="AT3" s="31"/>
      <c r="AU3" s="32"/>
      <c r="AV3" s="30" t="s">
        <v>15</v>
      </c>
      <c r="AW3" s="31"/>
      <c r="AX3" s="31"/>
      <c r="AY3" s="32"/>
    </row>
    <row r="4" spans="1:51" ht="15" x14ac:dyDescent="0.2">
      <c r="A4" s="1510"/>
      <c r="B4" s="1510"/>
      <c r="C4" s="1512"/>
      <c r="D4" s="26" t="s">
        <v>16</v>
      </c>
      <c r="E4" s="26" t="s">
        <v>17</v>
      </c>
      <c r="F4" s="26" t="s">
        <v>18</v>
      </c>
      <c r="G4" s="26" t="s">
        <v>17</v>
      </c>
      <c r="H4" s="26" t="s">
        <v>16</v>
      </c>
      <c r="I4" s="26" t="s">
        <v>17</v>
      </c>
      <c r="J4" s="26" t="s">
        <v>18</v>
      </c>
      <c r="K4" s="26" t="s">
        <v>17</v>
      </c>
      <c r="L4" s="26" t="s">
        <v>16</v>
      </c>
      <c r="M4" s="26" t="s">
        <v>17</v>
      </c>
      <c r="N4" s="26" t="s">
        <v>18</v>
      </c>
      <c r="O4" s="26" t="s">
        <v>17</v>
      </c>
      <c r="P4" s="26" t="s">
        <v>16</v>
      </c>
      <c r="Q4" s="26" t="s">
        <v>17</v>
      </c>
      <c r="R4" s="26" t="s">
        <v>18</v>
      </c>
      <c r="S4" s="26" t="s">
        <v>17</v>
      </c>
      <c r="T4" s="26" t="s">
        <v>16</v>
      </c>
      <c r="U4" s="26" t="s">
        <v>17</v>
      </c>
      <c r="V4" s="26" t="s">
        <v>18</v>
      </c>
      <c r="W4" s="26" t="s">
        <v>17</v>
      </c>
      <c r="X4" s="26" t="s">
        <v>16</v>
      </c>
      <c r="Y4" s="26" t="s">
        <v>17</v>
      </c>
      <c r="Z4" s="26" t="s">
        <v>18</v>
      </c>
      <c r="AA4" s="26" t="s">
        <v>17</v>
      </c>
      <c r="AB4" s="26" t="s">
        <v>16</v>
      </c>
      <c r="AC4" s="26" t="s">
        <v>17</v>
      </c>
      <c r="AD4" s="26" t="s">
        <v>18</v>
      </c>
      <c r="AE4" s="26" t="s">
        <v>17</v>
      </c>
      <c r="AF4" s="26" t="s">
        <v>16</v>
      </c>
      <c r="AG4" s="26" t="s">
        <v>17</v>
      </c>
      <c r="AH4" s="26" t="s">
        <v>18</v>
      </c>
      <c r="AI4" s="26" t="s">
        <v>17</v>
      </c>
      <c r="AJ4" s="26" t="s">
        <v>16</v>
      </c>
      <c r="AK4" s="26" t="s">
        <v>17</v>
      </c>
      <c r="AL4" s="26" t="s">
        <v>18</v>
      </c>
      <c r="AM4" s="26" t="s">
        <v>17</v>
      </c>
      <c r="AN4" s="26" t="s">
        <v>16</v>
      </c>
      <c r="AO4" s="26" t="s">
        <v>17</v>
      </c>
      <c r="AP4" s="26" t="s">
        <v>18</v>
      </c>
      <c r="AQ4" s="26" t="s">
        <v>17</v>
      </c>
      <c r="AR4" s="26" t="s">
        <v>16</v>
      </c>
      <c r="AS4" s="26" t="s">
        <v>17</v>
      </c>
      <c r="AT4" s="26" t="s">
        <v>18</v>
      </c>
      <c r="AU4" s="26" t="s">
        <v>17</v>
      </c>
      <c r="AV4" s="26" t="s">
        <v>16</v>
      </c>
      <c r="AW4" s="26" t="s">
        <v>17</v>
      </c>
      <c r="AX4" s="26" t="s">
        <v>18</v>
      </c>
      <c r="AY4" s="26" t="s">
        <v>17</v>
      </c>
    </row>
    <row r="5" spans="1:51" s="8" customFormat="1" x14ac:dyDescent="0.2">
      <c r="A5" s="2" t="s">
        <v>19</v>
      </c>
      <c r="B5" s="3" t="s">
        <v>20</v>
      </c>
      <c r="C5" s="4" t="e">
        <f>#REF!</f>
        <v>#REF!</v>
      </c>
      <c r="D5" s="5" t="e">
        <f>#REF!</f>
        <v>#REF!</v>
      </c>
      <c r="E5" s="6" t="e">
        <f>#REF!</f>
        <v>#REF!</v>
      </c>
      <c r="F5" s="5" t="e">
        <f>#REF!</f>
        <v>#REF!</v>
      </c>
      <c r="G5" s="6" t="e">
        <f>#REF!</f>
        <v>#REF!</v>
      </c>
      <c r="H5" s="5" t="e">
        <f>#REF!</f>
        <v>#REF!</v>
      </c>
      <c r="I5" s="7" t="e">
        <f>#REF!</f>
        <v>#REF!</v>
      </c>
      <c r="J5" s="5" t="e">
        <f>#REF!</f>
        <v>#REF!</v>
      </c>
      <c r="K5" s="7" t="e">
        <f>#REF!</f>
        <v>#REF!</v>
      </c>
      <c r="L5" s="5" t="e">
        <f>#REF!</f>
        <v>#REF!</v>
      </c>
      <c r="M5" s="6" t="e">
        <f>#REF!</f>
        <v>#REF!</v>
      </c>
      <c r="N5" s="5" t="e">
        <f>#REF!</f>
        <v>#REF!</v>
      </c>
      <c r="O5" s="6" t="e">
        <f>#REF!</f>
        <v>#REF!</v>
      </c>
      <c r="P5" s="5" t="e">
        <f>#REF!</f>
        <v>#REF!</v>
      </c>
      <c r="Q5" s="7" t="e">
        <f>#REF!</f>
        <v>#REF!</v>
      </c>
      <c r="R5" s="5" t="e">
        <f>#REF!</f>
        <v>#REF!</v>
      </c>
      <c r="S5" s="7" t="e">
        <f>#REF!</f>
        <v>#REF!</v>
      </c>
      <c r="T5" s="5" t="e">
        <f>#REF!</f>
        <v>#REF!</v>
      </c>
      <c r="U5" s="6" t="e">
        <f>#REF!</f>
        <v>#REF!</v>
      </c>
      <c r="V5" s="5" t="e">
        <f>#REF!</f>
        <v>#REF!</v>
      </c>
      <c r="W5" s="6" t="e">
        <f>#REF!</f>
        <v>#REF!</v>
      </c>
      <c r="X5" s="5" t="e">
        <f>#REF!</f>
        <v>#REF!</v>
      </c>
      <c r="Y5" s="7" t="e">
        <f>#REF!</f>
        <v>#REF!</v>
      </c>
      <c r="Z5" s="5" t="e">
        <f>#REF!</f>
        <v>#REF!</v>
      </c>
      <c r="AA5" s="7" t="e">
        <f>#REF!</f>
        <v>#REF!</v>
      </c>
      <c r="AB5" s="5" t="e">
        <f>#REF!</f>
        <v>#REF!</v>
      </c>
      <c r="AC5" s="6" t="e">
        <f>#REF!</f>
        <v>#REF!</v>
      </c>
      <c r="AD5" s="5" t="e">
        <f>#REF!</f>
        <v>#REF!</v>
      </c>
      <c r="AE5" s="6" t="e">
        <f>#REF!</f>
        <v>#REF!</v>
      </c>
      <c r="AF5" s="5" t="e">
        <f>#REF!</f>
        <v>#REF!</v>
      </c>
      <c r="AG5" s="7" t="e">
        <f>#REF!</f>
        <v>#REF!</v>
      </c>
      <c r="AH5" s="5" t="e">
        <f>#REF!</f>
        <v>#REF!</v>
      </c>
      <c r="AI5" s="7" t="e">
        <f>#REF!</f>
        <v>#REF!</v>
      </c>
      <c r="AJ5" s="5" t="e">
        <f>#REF!</f>
        <v>#REF!</v>
      </c>
      <c r="AK5" s="6" t="e">
        <f>#REF!</f>
        <v>#REF!</v>
      </c>
      <c r="AL5" s="5" t="e">
        <f>#REF!</f>
        <v>#REF!</v>
      </c>
      <c r="AM5" s="6" t="e">
        <f>#REF!</f>
        <v>#REF!</v>
      </c>
      <c r="AN5" s="5" t="e">
        <f>#REF!</f>
        <v>#REF!</v>
      </c>
      <c r="AO5" s="7" t="e">
        <f>#REF!</f>
        <v>#REF!</v>
      </c>
      <c r="AP5" s="5" t="e">
        <f>#REF!</f>
        <v>#REF!</v>
      </c>
      <c r="AQ5" s="7" t="e">
        <f>#REF!</f>
        <v>#REF!</v>
      </c>
      <c r="AR5" s="5" t="e">
        <f>#REF!</f>
        <v>#REF!</v>
      </c>
      <c r="AS5" s="6" t="e">
        <f>#REF!</f>
        <v>#REF!</v>
      </c>
      <c r="AT5" s="5" t="e">
        <f>#REF!</f>
        <v>#REF!</v>
      </c>
      <c r="AU5" s="6" t="e">
        <f>#REF!</f>
        <v>#REF!</v>
      </c>
      <c r="AV5" s="5" t="e">
        <f>#REF!</f>
        <v>#REF!</v>
      </c>
      <c r="AW5" s="20" t="e">
        <f>#REF!</f>
        <v>#REF!</v>
      </c>
      <c r="AX5" s="5" t="e">
        <f>#REF!</f>
        <v>#REF!</v>
      </c>
      <c r="AY5" s="7" t="e">
        <f>#REF!</f>
        <v>#REF!</v>
      </c>
    </row>
    <row r="6" spans="1:51" s="8" customFormat="1" x14ac:dyDescent="0.2">
      <c r="A6" s="2" t="s">
        <v>19</v>
      </c>
      <c r="B6" s="3" t="s">
        <v>21</v>
      </c>
      <c r="C6" s="4" t="e">
        <f>#REF!</f>
        <v>#REF!</v>
      </c>
      <c r="D6" s="5" t="e">
        <f>#REF!</f>
        <v>#REF!</v>
      </c>
      <c r="E6" s="6" t="e">
        <f>#REF!</f>
        <v>#REF!</v>
      </c>
      <c r="F6" s="5" t="e">
        <f>#REF!</f>
        <v>#REF!</v>
      </c>
      <c r="G6" s="6" t="e">
        <f>#REF!</f>
        <v>#REF!</v>
      </c>
      <c r="H6" s="5" t="e">
        <f>#REF!</f>
        <v>#REF!</v>
      </c>
      <c r="I6" s="7" t="e">
        <f>#REF!</f>
        <v>#REF!</v>
      </c>
      <c r="J6" s="5" t="e">
        <f>#REF!</f>
        <v>#REF!</v>
      </c>
      <c r="K6" s="7" t="e">
        <f>#REF!</f>
        <v>#REF!</v>
      </c>
      <c r="L6" s="5" t="e">
        <f>#REF!</f>
        <v>#REF!</v>
      </c>
      <c r="M6" s="6" t="e">
        <f>#REF!</f>
        <v>#REF!</v>
      </c>
      <c r="N6" s="5" t="e">
        <f>#REF!</f>
        <v>#REF!</v>
      </c>
      <c r="O6" s="6" t="e">
        <f>#REF!</f>
        <v>#REF!</v>
      </c>
      <c r="P6" s="5" t="e">
        <f>#REF!</f>
        <v>#REF!</v>
      </c>
      <c r="Q6" s="7" t="e">
        <f>#REF!</f>
        <v>#REF!</v>
      </c>
      <c r="R6" s="5" t="e">
        <f>#REF!</f>
        <v>#REF!</v>
      </c>
      <c r="S6" s="7" t="e">
        <f>#REF!</f>
        <v>#REF!</v>
      </c>
      <c r="T6" s="5" t="e">
        <f>#REF!</f>
        <v>#REF!</v>
      </c>
      <c r="U6" s="6" t="e">
        <f>#REF!</f>
        <v>#REF!</v>
      </c>
      <c r="V6" s="5" t="e">
        <f>#REF!</f>
        <v>#REF!</v>
      </c>
      <c r="W6" s="6" t="e">
        <f>#REF!</f>
        <v>#REF!</v>
      </c>
      <c r="X6" s="5" t="e">
        <f>#REF!</f>
        <v>#REF!</v>
      </c>
      <c r="Y6" s="7" t="e">
        <f>#REF!</f>
        <v>#REF!</v>
      </c>
      <c r="Z6" s="5" t="e">
        <f>#REF!</f>
        <v>#REF!</v>
      </c>
      <c r="AA6" s="7" t="e">
        <f>#REF!</f>
        <v>#REF!</v>
      </c>
      <c r="AB6" s="5" t="e">
        <f>#REF!</f>
        <v>#REF!</v>
      </c>
      <c r="AC6" s="6" t="e">
        <f>#REF!</f>
        <v>#REF!</v>
      </c>
      <c r="AD6" s="5" t="e">
        <f>#REF!</f>
        <v>#REF!</v>
      </c>
      <c r="AE6" s="6" t="e">
        <f>#REF!</f>
        <v>#REF!</v>
      </c>
      <c r="AF6" s="5" t="e">
        <f>#REF!</f>
        <v>#REF!</v>
      </c>
      <c r="AG6" s="7" t="e">
        <f>#REF!</f>
        <v>#REF!</v>
      </c>
      <c r="AH6" s="5" t="e">
        <f>#REF!</f>
        <v>#REF!</v>
      </c>
      <c r="AI6" s="7" t="e">
        <f>#REF!</f>
        <v>#REF!</v>
      </c>
      <c r="AJ6" s="5" t="e">
        <f>#REF!</f>
        <v>#REF!</v>
      </c>
      <c r="AK6" s="6" t="e">
        <f>#REF!</f>
        <v>#REF!</v>
      </c>
      <c r="AL6" s="5" t="e">
        <f>#REF!</f>
        <v>#REF!</v>
      </c>
      <c r="AM6" s="6" t="e">
        <f>#REF!</f>
        <v>#REF!</v>
      </c>
      <c r="AN6" s="5" t="e">
        <f>#REF!</f>
        <v>#REF!</v>
      </c>
      <c r="AO6" s="7" t="e">
        <f>#REF!</f>
        <v>#REF!</v>
      </c>
      <c r="AP6" s="5" t="e">
        <f>#REF!</f>
        <v>#REF!</v>
      </c>
      <c r="AQ6" s="7" t="e">
        <f>#REF!</f>
        <v>#REF!</v>
      </c>
      <c r="AR6" s="5" t="e">
        <f>#REF!</f>
        <v>#REF!</v>
      </c>
      <c r="AS6" s="6" t="e">
        <f>#REF!</f>
        <v>#REF!</v>
      </c>
      <c r="AT6" s="5" t="e">
        <f>#REF!</f>
        <v>#REF!</v>
      </c>
      <c r="AU6" s="6" t="e">
        <f>#REF!</f>
        <v>#REF!</v>
      </c>
      <c r="AV6" s="5" t="e">
        <f>#REF!</f>
        <v>#REF!</v>
      </c>
      <c r="AW6" s="20" t="e">
        <f>#REF!</f>
        <v>#REF!</v>
      </c>
      <c r="AX6" s="5" t="e">
        <f>#REF!</f>
        <v>#REF!</v>
      </c>
      <c r="AY6" s="7" t="e">
        <f>#REF!</f>
        <v>#REF!</v>
      </c>
    </row>
    <row r="7" spans="1:51" s="8" customFormat="1" x14ac:dyDescent="0.2">
      <c r="A7" s="2" t="s">
        <v>19</v>
      </c>
      <c r="B7" s="3" t="s">
        <v>22</v>
      </c>
      <c r="C7" s="4" t="e">
        <f>#REF!</f>
        <v>#REF!</v>
      </c>
      <c r="D7" s="5" t="e">
        <f>#REF!</f>
        <v>#REF!</v>
      </c>
      <c r="E7" s="6" t="e">
        <f>#REF!</f>
        <v>#REF!</v>
      </c>
      <c r="F7" s="5" t="e">
        <f>#REF!</f>
        <v>#REF!</v>
      </c>
      <c r="G7" s="6" t="e">
        <f>#REF!</f>
        <v>#REF!</v>
      </c>
      <c r="H7" s="5" t="e">
        <f>#REF!</f>
        <v>#REF!</v>
      </c>
      <c r="I7" s="7" t="e">
        <f>#REF!</f>
        <v>#REF!</v>
      </c>
      <c r="J7" s="5" t="e">
        <f>#REF!</f>
        <v>#REF!</v>
      </c>
      <c r="K7" s="7" t="e">
        <f>#REF!</f>
        <v>#REF!</v>
      </c>
      <c r="L7" s="5" t="e">
        <f>#REF!</f>
        <v>#REF!</v>
      </c>
      <c r="M7" s="6" t="e">
        <f>#REF!</f>
        <v>#REF!</v>
      </c>
      <c r="N7" s="5" t="e">
        <f>#REF!</f>
        <v>#REF!</v>
      </c>
      <c r="O7" s="6" t="e">
        <f>#REF!</f>
        <v>#REF!</v>
      </c>
      <c r="P7" s="5" t="e">
        <f>#REF!</f>
        <v>#REF!</v>
      </c>
      <c r="Q7" s="19" t="e">
        <f>#REF!</f>
        <v>#REF!</v>
      </c>
      <c r="R7" s="5" t="e">
        <f>#REF!</f>
        <v>#REF!</v>
      </c>
      <c r="S7" s="19" t="e">
        <f>#REF!</f>
        <v>#REF!</v>
      </c>
      <c r="T7" s="5" t="e">
        <f>#REF!</f>
        <v>#REF!</v>
      </c>
      <c r="U7" s="18" t="e">
        <f>#REF!</f>
        <v>#REF!</v>
      </c>
      <c r="V7" s="5" t="e">
        <f>#REF!</f>
        <v>#REF!</v>
      </c>
      <c r="W7" s="18" t="e">
        <f>#REF!</f>
        <v>#REF!</v>
      </c>
      <c r="X7" s="5" t="e">
        <f>#REF!</f>
        <v>#REF!</v>
      </c>
      <c r="Y7" s="19" t="e">
        <f>#REF!</f>
        <v>#REF!</v>
      </c>
      <c r="Z7" s="5" t="e">
        <f>#REF!</f>
        <v>#REF!</v>
      </c>
      <c r="AA7" s="19" t="e">
        <f>#REF!</f>
        <v>#REF!</v>
      </c>
      <c r="AB7" s="5" t="e">
        <f>#REF!</f>
        <v>#REF!</v>
      </c>
      <c r="AC7" s="23" t="e">
        <f>#REF!</f>
        <v>#REF!</v>
      </c>
      <c r="AD7" s="5" t="e">
        <f>#REF!</f>
        <v>#REF!</v>
      </c>
      <c r="AE7" s="6" t="e">
        <f>#REF!</f>
        <v>#REF!</v>
      </c>
      <c r="AF7" s="5" t="e">
        <f>#REF!</f>
        <v>#REF!</v>
      </c>
      <c r="AG7" s="7" t="e">
        <f>#REF!</f>
        <v>#REF!</v>
      </c>
      <c r="AH7" s="5" t="e">
        <f>#REF!</f>
        <v>#REF!</v>
      </c>
      <c r="AI7" s="7" t="e">
        <f>#REF!</f>
        <v>#REF!</v>
      </c>
      <c r="AJ7" s="5" t="e">
        <f>#REF!</f>
        <v>#REF!</v>
      </c>
      <c r="AK7" s="6" t="e">
        <f>#REF!</f>
        <v>#REF!</v>
      </c>
      <c r="AL7" s="5" t="e">
        <f>#REF!</f>
        <v>#REF!</v>
      </c>
      <c r="AM7" s="6" t="e">
        <f>#REF!</f>
        <v>#REF!</v>
      </c>
      <c r="AN7" s="5" t="e">
        <f>#REF!</f>
        <v>#REF!</v>
      </c>
      <c r="AO7" s="7" t="e">
        <f>#REF!</f>
        <v>#REF!</v>
      </c>
      <c r="AP7" s="5" t="e">
        <f>#REF!</f>
        <v>#REF!</v>
      </c>
      <c r="AQ7" s="7" t="e">
        <f>#REF!</f>
        <v>#REF!</v>
      </c>
      <c r="AR7" s="5" t="e">
        <f>#REF!</f>
        <v>#REF!</v>
      </c>
      <c r="AS7" s="6" t="e">
        <f>#REF!</f>
        <v>#REF!</v>
      </c>
      <c r="AT7" s="5" t="e">
        <f>#REF!</f>
        <v>#REF!</v>
      </c>
      <c r="AU7" s="6" t="e">
        <f>#REF!</f>
        <v>#REF!</v>
      </c>
      <c r="AV7" s="5" t="e">
        <f>#REF!</f>
        <v>#REF!</v>
      </c>
      <c r="AW7" s="20" t="e">
        <f>#REF!</f>
        <v>#REF!</v>
      </c>
      <c r="AX7" s="5" t="e">
        <f>#REF!</f>
        <v>#REF!</v>
      </c>
      <c r="AY7" s="7" t="e">
        <f>#REF!</f>
        <v>#REF!</v>
      </c>
    </row>
    <row r="8" spans="1:51" s="8" customFormat="1" x14ac:dyDescent="0.2">
      <c r="A8" s="2" t="s">
        <v>19</v>
      </c>
      <c r="B8" s="3" t="s">
        <v>23</v>
      </c>
      <c r="C8" s="4" t="e">
        <f>#REF!</f>
        <v>#REF!</v>
      </c>
      <c r="D8" s="5" t="e">
        <f>#REF!</f>
        <v>#REF!</v>
      </c>
      <c r="E8" s="6" t="e">
        <f>#REF!</f>
        <v>#REF!</v>
      </c>
      <c r="F8" s="5" t="e">
        <f>#REF!</f>
        <v>#REF!</v>
      </c>
      <c r="G8" s="6" t="e">
        <f>#REF!</f>
        <v>#REF!</v>
      </c>
      <c r="H8" s="5" t="e">
        <f>#REF!</f>
        <v>#REF!</v>
      </c>
      <c r="I8" s="7" t="e">
        <f>#REF!</f>
        <v>#REF!</v>
      </c>
      <c r="J8" s="5" t="e">
        <f>#REF!</f>
        <v>#REF!</v>
      </c>
      <c r="K8" s="7" t="e">
        <f>#REF!</f>
        <v>#REF!</v>
      </c>
      <c r="L8" s="5" t="e">
        <f>#REF!</f>
        <v>#REF!</v>
      </c>
      <c r="M8" s="6" t="e">
        <f>#REF!</f>
        <v>#REF!</v>
      </c>
      <c r="N8" s="5" t="e">
        <f>#REF!</f>
        <v>#REF!</v>
      </c>
      <c r="O8" s="6" t="e">
        <f>#REF!</f>
        <v>#REF!</v>
      </c>
      <c r="P8" s="5" t="e">
        <f>#REF!</f>
        <v>#REF!</v>
      </c>
      <c r="Q8" s="7" t="e">
        <f>#REF!</f>
        <v>#REF!</v>
      </c>
      <c r="R8" s="5" t="e">
        <f>#REF!</f>
        <v>#REF!</v>
      </c>
      <c r="S8" s="7" t="e">
        <f>#REF!</f>
        <v>#REF!</v>
      </c>
      <c r="T8" s="5" t="e">
        <f>#REF!</f>
        <v>#REF!</v>
      </c>
      <c r="U8" s="6" t="e">
        <f>#REF!</f>
        <v>#REF!</v>
      </c>
      <c r="V8" s="5" t="e">
        <f>#REF!</f>
        <v>#REF!</v>
      </c>
      <c r="W8" s="6" t="e">
        <f>#REF!</f>
        <v>#REF!</v>
      </c>
      <c r="X8" s="5" t="e">
        <f>#REF!</f>
        <v>#REF!</v>
      </c>
      <c r="Y8" s="7" t="e">
        <f>#REF!</f>
        <v>#REF!</v>
      </c>
      <c r="Z8" s="5" t="e">
        <f>#REF!</f>
        <v>#REF!</v>
      </c>
      <c r="AA8" s="7" t="e">
        <f>#REF!</f>
        <v>#REF!</v>
      </c>
      <c r="AB8" s="5" t="e">
        <f>#REF!</f>
        <v>#REF!</v>
      </c>
      <c r="AC8" s="6" t="e">
        <f>#REF!</f>
        <v>#REF!</v>
      </c>
      <c r="AD8" s="5" t="e">
        <f>#REF!</f>
        <v>#REF!</v>
      </c>
      <c r="AE8" s="6" t="e">
        <f>#REF!</f>
        <v>#REF!</v>
      </c>
      <c r="AF8" s="5" t="e">
        <f>#REF!</f>
        <v>#REF!</v>
      </c>
      <c r="AG8" s="7" t="e">
        <f>#REF!</f>
        <v>#REF!</v>
      </c>
      <c r="AH8" s="5" t="e">
        <f>#REF!</f>
        <v>#REF!</v>
      </c>
      <c r="AI8" s="7" t="e">
        <f>#REF!</f>
        <v>#REF!</v>
      </c>
      <c r="AJ8" s="5" t="e">
        <f>#REF!</f>
        <v>#REF!</v>
      </c>
      <c r="AK8" s="6" t="e">
        <f>#REF!</f>
        <v>#REF!</v>
      </c>
      <c r="AL8" s="5" t="e">
        <f>#REF!</f>
        <v>#REF!</v>
      </c>
      <c r="AM8" s="6" t="e">
        <f>#REF!</f>
        <v>#REF!</v>
      </c>
      <c r="AN8" s="5" t="e">
        <f>#REF!</f>
        <v>#REF!</v>
      </c>
      <c r="AO8" s="7" t="e">
        <f>#REF!</f>
        <v>#REF!</v>
      </c>
      <c r="AP8" s="5" t="e">
        <f>#REF!</f>
        <v>#REF!</v>
      </c>
      <c r="AQ8" s="7" t="e">
        <f>#REF!</f>
        <v>#REF!</v>
      </c>
      <c r="AR8" s="5" t="e">
        <f>#REF!</f>
        <v>#REF!</v>
      </c>
      <c r="AS8" s="6" t="e">
        <f>#REF!</f>
        <v>#REF!</v>
      </c>
      <c r="AT8" s="5" t="e">
        <f>#REF!</f>
        <v>#REF!</v>
      </c>
      <c r="AU8" s="6" t="e">
        <f>#REF!</f>
        <v>#REF!</v>
      </c>
      <c r="AV8" s="5" t="e">
        <f>#REF!</f>
        <v>#REF!</v>
      </c>
      <c r="AW8" s="20" t="e">
        <f>#REF!</f>
        <v>#REF!</v>
      </c>
      <c r="AX8" s="5" t="e">
        <f>#REF!</f>
        <v>#REF!</v>
      </c>
      <c r="AY8" s="7" t="e">
        <f>#REF!</f>
        <v>#REF!</v>
      </c>
    </row>
    <row r="9" spans="1:51" ht="15" x14ac:dyDescent="0.2">
      <c r="A9" s="1505" t="s">
        <v>24</v>
      </c>
      <c r="B9" s="1505"/>
      <c r="C9" s="33" t="e">
        <f>SUM(C5:C8)</f>
        <v>#REF!</v>
      </c>
      <c r="D9" s="33" t="e">
        <f>SUM(D5:D8)</f>
        <v>#REF!</v>
      </c>
      <c r="E9" s="34">
        <f>IFERROR(D9/$C9,0)</f>
        <v>0</v>
      </c>
      <c r="F9" s="33" t="e">
        <f>SUM(F5:F8)</f>
        <v>#REF!</v>
      </c>
      <c r="G9" s="34">
        <f>IFERROR(F9/$C9,0)</f>
        <v>0</v>
      </c>
      <c r="H9" s="33" t="e">
        <f>SUM(H5:H8)</f>
        <v>#REF!</v>
      </c>
      <c r="I9" s="34">
        <f>IFERROR(H9/$C9,0)</f>
        <v>0</v>
      </c>
      <c r="J9" s="33" t="e">
        <f>SUM(J5:J8)</f>
        <v>#REF!</v>
      </c>
      <c r="K9" s="34">
        <f>IFERROR(J9/$C9,0)</f>
        <v>0</v>
      </c>
      <c r="L9" s="33" t="e">
        <f>SUM(L5:L8)</f>
        <v>#REF!</v>
      </c>
      <c r="M9" s="34">
        <f>IFERROR(L9/$C9,0)</f>
        <v>0</v>
      </c>
      <c r="N9" s="33" t="e">
        <f>SUM(N5:N8)</f>
        <v>#REF!</v>
      </c>
      <c r="O9" s="34">
        <f>IFERROR(N9/$C9,0)</f>
        <v>0</v>
      </c>
      <c r="P9" s="33" t="e">
        <f>SUM(P5:P8)</f>
        <v>#REF!</v>
      </c>
      <c r="Q9" s="34">
        <f>IFERROR(P9/$C9,0)</f>
        <v>0</v>
      </c>
      <c r="R9" s="33" t="e">
        <f>SUM(R5:R8)</f>
        <v>#REF!</v>
      </c>
      <c r="S9" s="34">
        <f>IFERROR(R9/$C9,0)</f>
        <v>0</v>
      </c>
      <c r="T9" s="33" t="e">
        <f>SUM(T5:T8)</f>
        <v>#REF!</v>
      </c>
      <c r="U9" s="34">
        <f>IFERROR(T9/$C9,0)</f>
        <v>0</v>
      </c>
      <c r="V9" s="33" t="e">
        <f>SUM(V5:V8)</f>
        <v>#REF!</v>
      </c>
      <c r="W9" s="34">
        <f>IFERROR(V9/$C9,0)</f>
        <v>0</v>
      </c>
      <c r="X9" s="33" t="e">
        <f>SUM(X5:X8)</f>
        <v>#REF!</v>
      </c>
      <c r="Y9" s="34">
        <f>IFERROR(X9/$C9,0)</f>
        <v>0</v>
      </c>
      <c r="Z9" s="33" t="e">
        <f>SUM(Z5:Z8)</f>
        <v>#REF!</v>
      </c>
      <c r="AA9" s="34">
        <f>IFERROR(Z9/$C9,0)</f>
        <v>0</v>
      </c>
      <c r="AB9" s="33" t="e">
        <f>SUM(AB5:AB8)</f>
        <v>#REF!</v>
      </c>
      <c r="AC9" s="34">
        <f>IFERROR(AB9/$C9,0)</f>
        <v>0</v>
      </c>
      <c r="AD9" s="33" t="e">
        <f>SUM(AD5:AD8)</f>
        <v>#REF!</v>
      </c>
      <c r="AE9" s="34">
        <f>IFERROR(AD9/$C9,0)</f>
        <v>0</v>
      </c>
      <c r="AF9" s="33" t="e">
        <f>SUM(AF5:AF8)</f>
        <v>#REF!</v>
      </c>
      <c r="AG9" s="34">
        <f>IFERROR(AF9/$C9,0)</f>
        <v>0</v>
      </c>
      <c r="AH9" s="33" t="e">
        <f>SUM(AH5:AH8)</f>
        <v>#REF!</v>
      </c>
      <c r="AI9" s="34">
        <f>IFERROR(AH9/$C9,0)</f>
        <v>0</v>
      </c>
      <c r="AJ9" s="33" t="e">
        <f>SUM(AJ5:AJ8)</f>
        <v>#REF!</v>
      </c>
      <c r="AK9" s="34">
        <f>IFERROR(AJ9/$C9,0)</f>
        <v>0</v>
      </c>
      <c r="AL9" s="33" t="e">
        <f>SUM(AL5:AL8)</f>
        <v>#REF!</v>
      </c>
      <c r="AM9" s="34">
        <f>IFERROR(AL9/$C9,0)</f>
        <v>0</v>
      </c>
      <c r="AN9" s="33" t="e">
        <f>SUM(AN5:AN8)</f>
        <v>#REF!</v>
      </c>
      <c r="AO9" s="34">
        <f>IFERROR(AN9/$C9,0)</f>
        <v>0</v>
      </c>
      <c r="AP9" s="33" t="e">
        <f>SUM(AP5:AP8)</f>
        <v>#REF!</v>
      </c>
      <c r="AQ9" s="34">
        <f>IFERROR(AP9/$C9,0)</f>
        <v>0</v>
      </c>
      <c r="AR9" s="33" t="e">
        <f>SUM(AR5:AR8)</f>
        <v>#REF!</v>
      </c>
      <c r="AS9" s="34">
        <f>IFERROR(AR9/$C9,0)</f>
        <v>0</v>
      </c>
      <c r="AT9" s="33" t="e">
        <f>SUM(AT5:AT8)</f>
        <v>#REF!</v>
      </c>
      <c r="AU9" s="34">
        <f>IFERROR(AT9/$C9,0)</f>
        <v>0</v>
      </c>
      <c r="AV9" s="33" t="e">
        <f>SUM(AV5:AV8)</f>
        <v>#REF!</v>
      </c>
      <c r="AW9" s="34">
        <f>IFERROR(AV9/$C9,0)</f>
        <v>0</v>
      </c>
      <c r="AX9" s="33" t="e">
        <f>SUM(AX5:AX8)</f>
        <v>#REF!</v>
      </c>
      <c r="AY9" s="34">
        <f>IFERROR(AX9/$C9,0)</f>
        <v>0</v>
      </c>
    </row>
    <row r="10" spans="1:51" s="8" customFormat="1" x14ac:dyDescent="0.2">
      <c r="A10" s="2" t="s">
        <v>25</v>
      </c>
      <c r="B10" s="3" t="s">
        <v>26</v>
      </c>
      <c r="C10" s="4" t="e">
        <f>#REF!</f>
        <v>#REF!</v>
      </c>
      <c r="D10" s="5" t="e">
        <f>#REF!</f>
        <v>#REF!</v>
      </c>
      <c r="E10" s="24" t="e">
        <f>#REF!</f>
        <v>#REF!</v>
      </c>
      <c r="F10" s="5" t="e">
        <f>#REF!</f>
        <v>#REF!</v>
      </c>
      <c r="G10" s="24" t="e">
        <f>#REF!</f>
        <v>#REF!</v>
      </c>
      <c r="H10" s="5" t="e">
        <f>#REF!</f>
        <v>#REF!</v>
      </c>
      <c r="I10" s="24" t="e">
        <f>#REF!</f>
        <v>#REF!</v>
      </c>
      <c r="J10" s="5" t="e">
        <f>#REF!</f>
        <v>#REF!</v>
      </c>
      <c r="K10" s="24" t="e">
        <f>#REF!</f>
        <v>#REF!</v>
      </c>
      <c r="L10" s="5" t="e">
        <f>#REF!</f>
        <v>#REF!</v>
      </c>
      <c r="M10" s="24" t="e">
        <f>#REF!</f>
        <v>#REF!</v>
      </c>
      <c r="N10" s="5" t="e">
        <f>#REF!</f>
        <v>#REF!</v>
      </c>
      <c r="O10" s="24" t="e">
        <f>#REF!</f>
        <v>#REF!</v>
      </c>
      <c r="P10" s="5" t="e">
        <f>#REF!</f>
        <v>#REF!</v>
      </c>
      <c r="Q10" s="24" t="e">
        <f>#REF!</f>
        <v>#REF!</v>
      </c>
      <c r="R10" s="5" t="e">
        <f>#REF!</f>
        <v>#REF!</v>
      </c>
      <c r="S10" s="24" t="e">
        <f>#REF!</f>
        <v>#REF!</v>
      </c>
      <c r="T10" s="5" t="e">
        <f>#REF!</f>
        <v>#REF!</v>
      </c>
      <c r="U10" s="24" t="e">
        <f>#REF!</f>
        <v>#REF!</v>
      </c>
      <c r="V10" s="5" t="e">
        <f>#REF!</f>
        <v>#REF!</v>
      </c>
      <c r="W10" s="24" t="e">
        <f>#REF!</f>
        <v>#REF!</v>
      </c>
      <c r="X10" s="5" t="e">
        <f>#REF!</f>
        <v>#REF!</v>
      </c>
      <c r="Y10" s="24" t="e">
        <f>#REF!</f>
        <v>#REF!</v>
      </c>
      <c r="Z10" s="5" t="e">
        <f>#REF!</f>
        <v>#REF!</v>
      </c>
      <c r="AA10" s="24" t="e">
        <f>#REF!</f>
        <v>#REF!</v>
      </c>
      <c r="AB10" s="5" t="e">
        <f>#REF!</f>
        <v>#REF!</v>
      </c>
      <c r="AC10" s="24" t="e">
        <f>#REF!</f>
        <v>#REF!</v>
      </c>
      <c r="AD10" s="5" t="e">
        <f>#REF!</f>
        <v>#REF!</v>
      </c>
      <c r="AE10" s="24" t="e">
        <f>#REF!</f>
        <v>#REF!</v>
      </c>
      <c r="AF10" s="5" t="e">
        <f>#REF!</f>
        <v>#REF!</v>
      </c>
      <c r="AG10" s="24" t="e">
        <f>#REF!</f>
        <v>#REF!</v>
      </c>
      <c r="AH10" s="5" t="e">
        <f>#REF!</f>
        <v>#REF!</v>
      </c>
      <c r="AI10" s="24" t="e">
        <f>#REF!</f>
        <v>#REF!</v>
      </c>
      <c r="AJ10" s="5" t="e">
        <f>#REF!</f>
        <v>#REF!</v>
      </c>
      <c r="AK10" s="24" t="e">
        <f>#REF!</f>
        <v>#REF!</v>
      </c>
      <c r="AL10" s="5" t="e">
        <f>#REF!</f>
        <v>#REF!</v>
      </c>
      <c r="AM10" s="24" t="e">
        <f>#REF!</f>
        <v>#REF!</v>
      </c>
      <c r="AN10" s="5" t="e">
        <f>#REF!</f>
        <v>#REF!</v>
      </c>
      <c r="AO10" s="24" t="e">
        <f>#REF!</f>
        <v>#REF!</v>
      </c>
      <c r="AP10" s="5" t="e">
        <f>#REF!</f>
        <v>#REF!</v>
      </c>
      <c r="AQ10" s="24" t="e">
        <f>#REF!</f>
        <v>#REF!</v>
      </c>
      <c r="AR10" s="5" t="e">
        <f>#REF!</f>
        <v>#REF!</v>
      </c>
      <c r="AS10" s="24" t="e">
        <f>#REF!</f>
        <v>#REF!</v>
      </c>
      <c r="AT10" s="5" t="e">
        <f>#REF!</f>
        <v>#REF!</v>
      </c>
      <c r="AU10" s="24" t="e">
        <f>#REF!</f>
        <v>#REF!</v>
      </c>
      <c r="AV10" s="5" t="e">
        <f>#REF!</f>
        <v>#REF!</v>
      </c>
      <c r="AW10" s="25" t="e">
        <f>#REF!</f>
        <v>#REF!</v>
      </c>
      <c r="AX10" s="5" t="e">
        <f>#REF!</f>
        <v>#REF!</v>
      </c>
      <c r="AY10" s="24" t="e">
        <f>#REF!</f>
        <v>#REF!</v>
      </c>
    </row>
    <row r="11" spans="1:51" s="8" customFormat="1" x14ac:dyDescent="0.2">
      <c r="A11" s="2" t="s">
        <v>25</v>
      </c>
      <c r="B11" s="3" t="s">
        <v>27</v>
      </c>
      <c r="C11" s="4" t="e">
        <f>#REF!</f>
        <v>#REF!</v>
      </c>
      <c r="D11" s="5" t="e">
        <f>#REF!</f>
        <v>#REF!</v>
      </c>
      <c r="E11" s="24" t="e">
        <f>#REF!</f>
        <v>#REF!</v>
      </c>
      <c r="F11" s="5" t="e">
        <f>#REF!</f>
        <v>#REF!</v>
      </c>
      <c r="G11" s="24" t="e">
        <f>#REF!</f>
        <v>#REF!</v>
      </c>
      <c r="H11" s="5" t="e">
        <f>#REF!</f>
        <v>#REF!</v>
      </c>
      <c r="I11" s="24" t="e">
        <f>#REF!</f>
        <v>#REF!</v>
      </c>
      <c r="J11" s="5" t="e">
        <f>#REF!</f>
        <v>#REF!</v>
      </c>
      <c r="K11" s="24" t="e">
        <f>#REF!</f>
        <v>#REF!</v>
      </c>
      <c r="L11" s="5" t="e">
        <f>#REF!</f>
        <v>#REF!</v>
      </c>
      <c r="M11" s="24" t="e">
        <f>#REF!</f>
        <v>#REF!</v>
      </c>
      <c r="N11" s="5" t="e">
        <f>#REF!</f>
        <v>#REF!</v>
      </c>
      <c r="O11" s="24" t="e">
        <f>#REF!</f>
        <v>#REF!</v>
      </c>
      <c r="P11" s="5" t="e">
        <f>#REF!</f>
        <v>#REF!</v>
      </c>
      <c r="Q11" s="24" t="e">
        <f>#REF!</f>
        <v>#REF!</v>
      </c>
      <c r="R11" s="5" t="e">
        <f>#REF!</f>
        <v>#REF!</v>
      </c>
      <c r="S11" s="24" t="e">
        <f>#REF!</f>
        <v>#REF!</v>
      </c>
      <c r="T11" s="5" t="e">
        <f>#REF!</f>
        <v>#REF!</v>
      </c>
      <c r="U11" s="24" t="e">
        <f>#REF!</f>
        <v>#REF!</v>
      </c>
      <c r="V11" s="5" t="e">
        <f>#REF!</f>
        <v>#REF!</v>
      </c>
      <c r="W11" s="24" t="e">
        <f>#REF!</f>
        <v>#REF!</v>
      </c>
      <c r="X11" s="5" t="e">
        <f>#REF!</f>
        <v>#REF!</v>
      </c>
      <c r="Y11" s="24" t="e">
        <f>#REF!</f>
        <v>#REF!</v>
      </c>
      <c r="Z11" s="5" t="e">
        <f>#REF!</f>
        <v>#REF!</v>
      </c>
      <c r="AA11" s="24" t="e">
        <f>#REF!</f>
        <v>#REF!</v>
      </c>
      <c r="AB11" s="5" t="e">
        <f>#REF!</f>
        <v>#REF!</v>
      </c>
      <c r="AC11" s="24" t="e">
        <f>#REF!</f>
        <v>#REF!</v>
      </c>
      <c r="AD11" s="5" t="e">
        <f>#REF!</f>
        <v>#REF!</v>
      </c>
      <c r="AE11" s="24" t="e">
        <f>#REF!</f>
        <v>#REF!</v>
      </c>
      <c r="AF11" s="5" t="e">
        <f>#REF!</f>
        <v>#REF!</v>
      </c>
      <c r="AG11" s="24" t="e">
        <f>#REF!</f>
        <v>#REF!</v>
      </c>
      <c r="AH11" s="5" t="e">
        <f>#REF!</f>
        <v>#REF!</v>
      </c>
      <c r="AI11" s="24" t="e">
        <f>#REF!</f>
        <v>#REF!</v>
      </c>
      <c r="AJ11" s="5" t="e">
        <f>#REF!</f>
        <v>#REF!</v>
      </c>
      <c r="AK11" s="24" t="e">
        <f>#REF!</f>
        <v>#REF!</v>
      </c>
      <c r="AL11" s="5" t="e">
        <f>#REF!</f>
        <v>#REF!</v>
      </c>
      <c r="AM11" s="24" t="e">
        <f>#REF!</f>
        <v>#REF!</v>
      </c>
      <c r="AN11" s="5" t="e">
        <f>#REF!</f>
        <v>#REF!</v>
      </c>
      <c r="AO11" s="24" t="e">
        <f>#REF!</f>
        <v>#REF!</v>
      </c>
      <c r="AP11" s="5" t="e">
        <f>#REF!</f>
        <v>#REF!</v>
      </c>
      <c r="AQ11" s="24" t="e">
        <f>#REF!</f>
        <v>#REF!</v>
      </c>
      <c r="AR11" s="5" t="e">
        <f>#REF!</f>
        <v>#REF!</v>
      </c>
      <c r="AS11" s="24" t="e">
        <f>#REF!</f>
        <v>#REF!</v>
      </c>
      <c r="AT11" s="5" t="e">
        <f>#REF!</f>
        <v>#REF!</v>
      </c>
      <c r="AU11" s="24" t="e">
        <f>#REF!</f>
        <v>#REF!</v>
      </c>
      <c r="AV11" s="5" t="e">
        <f>#REF!</f>
        <v>#REF!</v>
      </c>
      <c r="AW11" s="25" t="e">
        <f>#REF!</f>
        <v>#REF!</v>
      </c>
      <c r="AX11" s="5" t="e">
        <f>#REF!</f>
        <v>#REF!</v>
      </c>
      <c r="AY11" s="24" t="e">
        <f>#REF!</f>
        <v>#REF!</v>
      </c>
    </row>
    <row r="12" spans="1:51" s="8" customFormat="1" ht="25.5" x14ac:dyDescent="0.2">
      <c r="A12" s="2" t="s">
        <v>25</v>
      </c>
      <c r="B12" s="3" t="s">
        <v>28</v>
      </c>
      <c r="C12" s="4" t="e">
        <f>#REF!</f>
        <v>#REF!</v>
      </c>
      <c r="D12" s="5" t="e">
        <f>#REF!</f>
        <v>#REF!</v>
      </c>
      <c r="E12" s="24" t="e">
        <f>#REF!</f>
        <v>#REF!</v>
      </c>
      <c r="F12" s="5" t="e">
        <f>#REF!</f>
        <v>#REF!</v>
      </c>
      <c r="G12" s="24" t="e">
        <f>#REF!</f>
        <v>#REF!</v>
      </c>
      <c r="H12" s="5" t="e">
        <f>#REF!</f>
        <v>#REF!</v>
      </c>
      <c r="I12" s="24" t="e">
        <f>#REF!</f>
        <v>#REF!</v>
      </c>
      <c r="J12" s="5" t="e">
        <f>#REF!</f>
        <v>#REF!</v>
      </c>
      <c r="K12" s="24" t="e">
        <f>#REF!</f>
        <v>#REF!</v>
      </c>
      <c r="L12" s="5" t="e">
        <f>#REF!</f>
        <v>#REF!</v>
      </c>
      <c r="M12" s="24" t="e">
        <f>#REF!</f>
        <v>#REF!</v>
      </c>
      <c r="N12" s="5" t="e">
        <f>#REF!</f>
        <v>#REF!</v>
      </c>
      <c r="O12" s="24" t="e">
        <f>#REF!</f>
        <v>#REF!</v>
      </c>
      <c r="P12" s="5" t="e">
        <f>#REF!</f>
        <v>#REF!</v>
      </c>
      <c r="Q12" s="24" t="e">
        <f>#REF!</f>
        <v>#REF!</v>
      </c>
      <c r="R12" s="5" t="e">
        <f>#REF!</f>
        <v>#REF!</v>
      </c>
      <c r="S12" s="24" t="e">
        <f>#REF!</f>
        <v>#REF!</v>
      </c>
      <c r="T12" s="5" t="e">
        <f>#REF!</f>
        <v>#REF!</v>
      </c>
      <c r="U12" s="24" t="e">
        <f>#REF!</f>
        <v>#REF!</v>
      </c>
      <c r="V12" s="5" t="e">
        <f>#REF!</f>
        <v>#REF!</v>
      </c>
      <c r="W12" s="24" t="e">
        <f>#REF!</f>
        <v>#REF!</v>
      </c>
      <c r="X12" s="5" t="e">
        <f>#REF!</f>
        <v>#REF!</v>
      </c>
      <c r="Y12" s="24" t="e">
        <f>#REF!</f>
        <v>#REF!</v>
      </c>
      <c r="Z12" s="5" t="e">
        <f>#REF!</f>
        <v>#REF!</v>
      </c>
      <c r="AA12" s="24" t="e">
        <f>#REF!</f>
        <v>#REF!</v>
      </c>
      <c r="AB12" s="5" t="e">
        <f>#REF!</f>
        <v>#REF!</v>
      </c>
      <c r="AC12" s="24" t="e">
        <f>#REF!</f>
        <v>#REF!</v>
      </c>
      <c r="AD12" s="5" t="e">
        <f>#REF!</f>
        <v>#REF!</v>
      </c>
      <c r="AE12" s="24" t="e">
        <f>#REF!</f>
        <v>#REF!</v>
      </c>
      <c r="AF12" s="5" t="e">
        <f>#REF!</f>
        <v>#REF!</v>
      </c>
      <c r="AG12" s="24" t="e">
        <f>#REF!</f>
        <v>#REF!</v>
      </c>
      <c r="AH12" s="5" t="e">
        <f>#REF!</f>
        <v>#REF!</v>
      </c>
      <c r="AI12" s="24" t="e">
        <f>#REF!</f>
        <v>#REF!</v>
      </c>
      <c r="AJ12" s="5" t="e">
        <f>#REF!</f>
        <v>#REF!</v>
      </c>
      <c r="AK12" s="24" t="e">
        <f>#REF!</f>
        <v>#REF!</v>
      </c>
      <c r="AL12" s="5" t="e">
        <f>#REF!</f>
        <v>#REF!</v>
      </c>
      <c r="AM12" s="24" t="e">
        <f>#REF!</f>
        <v>#REF!</v>
      </c>
      <c r="AN12" s="5" t="e">
        <f>#REF!</f>
        <v>#REF!</v>
      </c>
      <c r="AO12" s="24" t="e">
        <f>#REF!</f>
        <v>#REF!</v>
      </c>
      <c r="AP12" s="5" t="e">
        <f>#REF!</f>
        <v>#REF!</v>
      </c>
      <c r="AQ12" s="24" t="e">
        <f>#REF!</f>
        <v>#REF!</v>
      </c>
      <c r="AR12" s="5" t="e">
        <f>#REF!</f>
        <v>#REF!</v>
      </c>
      <c r="AS12" s="24" t="e">
        <f>#REF!</f>
        <v>#REF!</v>
      </c>
      <c r="AT12" s="5" t="e">
        <f>#REF!</f>
        <v>#REF!</v>
      </c>
      <c r="AU12" s="24" t="e">
        <f>#REF!</f>
        <v>#REF!</v>
      </c>
      <c r="AV12" s="5" t="e">
        <f>#REF!</f>
        <v>#REF!</v>
      </c>
      <c r="AW12" s="25" t="e">
        <f>#REF!</f>
        <v>#REF!</v>
      </c>
      <c r="AX12" s="5" t="e">
        <f>#REF!</f>
        <v>#REF!</v>
      </c>
      <c r="AY12" s="24" t="e">
        <f>#REF!</f>
        <v>#REF!</v>
      </c>
    </row>
    <row r="13" spans="1:51" s="8" customFormat="1" ht="25.5" x14ac:dyDescent="0.2">
      <c r="A13" s="2" t="s">
        <v>25</v>
      </c>
      <c r="B13" s="3" t="s">
        <v>29</v>
      </c>
      <c r="C13" s="4" t="e">
        <f>#REF!</f>
        <v>#REF!</v>
      </c>
      <c r="D13" s="5" t="e">
        <f>#REF!</f>
        <v>#REF!</v>
      </c>
      <c r="E13" s="24" t="e">
        <f>#REF!</f>
        <v>#REF!</v>
      </c>
      <c r="F13" s="5" t="e">
        <f>#REF!</f>
        <v>#REF!</v>
      </c>
      <c r="G13" s="24" t="e">
        <f>#REF!</f>
        <v>#REF!</v>
      </c>
      <c r="H13" s="5" t="e">
        <f>#REF!</f>
        <v>#REF!</v>
      </c>
      <c r="I13" s="24" t="e">
        <f>#REF!</f>
        <v>#REF!</v>
      </c>
      <c r="J13" s="5" t="e">
        <f>#REF!</f>
        <v>#REF!</v>
      </c>
      <c r="K13" s="24" t="e">
        <f>#REF!</f>
        <v>#REF!</v>
      </c>
      <c r="L13" s="5" t="e">
        <f>#REF!</f>
        <v>#REF!</v>
      </c>
      <c r="M13" s="24" t="e">
        <f>#REF!</f>
        <v>#REF!</v>
      </c>
      <c r="N13" s="5" t="e">
        <f>#REF!</f>
        <v>#REF!</v>
      </c>
      <c r="O13" s="24" t="e">
        <f>#REF!</f>
        <v>#REF!</v>
      </c>
      <c r="P13" s="5" t="e">
        <f>#REF!</f>
        <v>#REF!</v>
      </c>
      <c r="Q13" s="24" t="e">
        <f>#REF!</f>
        <v>#REF!</v>
      </c>
      <c r="R13" s="5" t="e">
        <f>#REF!</f>
        <v>#REF!</v>
      </c>
      <c r="S13" s="24" t="e">
        <f>#REF!</f>
        <v>#REF!</v>
      </c>
      <c r="T13" s="5" t="e">
        <f>#REF!</f>
        <v>#REF!</v>
      </c>
      <c r="U13" s="24" t="e">
        <f>#REF!</f>
        <v>#REF!</v>
      </c>
      <c r="V13" s="5" t="e">
        <f>#REF!</f>
        <v>#REF!</v>
      </c>
      <c r="W13" s="24" t="e">
        <f>#REF!</f>
        <v>#REF!</v>
      </c>
      <c r="X13" s="5" t="e">
        <f>#REF!</f>
        <v>#REF!</v>
      </c>
      <c r="Y13" s="24" t="e">
        <f>#REF!</f>
        <v>#REF!</v>
      </c>
      <c r="Z13" s="5" t="e">
        <f>#REF!</f>
        <v>#REF!</v>
      </c>
      <c r="AA13" s="24" t="e">
        <f>#REF!</f>
        <v>#REF!</v>
      </c>
      <c r="AB13" s="5" t="e">
        <f>#REF!</f>
        <v>#REF!</v>
      </c>
      <c r="AC13" s="24" t="e">
        <f>#REF!</f>
        <v>#REF!</v>
      </c>
      <c r="AD13" s="5" t="e">
        <f>#REF!</f>
        <v>#REF!</v>
      </c>
      <c r="AE13" s="24" t="e">
        <f>#REF!</f>
        <v>#REF!</v>
      </c>
      <c r="AF13" s="5" t="e">
        <f>#REF!</f>
        <v>#REF!</v>
      </c>
      <c r="AG13" s="24" t="e">
        <f>#REF!</f>
        <v>#REF!</v>
      </c>
      <c r="AH13" s="5" t="e">
        <f>#REF!</f>
        <v>#REF!</v>
      </c>
      <c r="AI13" s="24" t="e">
        <f>#REF!</f>
        <v>#REF!</v>
      </c>
      <c r="AJ13" s="5" t="e">
        <f>#REF!</f>
        <v>#REF!</v>
      </c>
      <c r="AK13" s="24" t="e">
        <f>#REF!</f>
        <v>#REF!</v>
      </c>
      <c r="AL13" s="5" t="e">
        <f>#REF!</f>
        <v>#REF!</v>
      </c>
      <c r="AM13" s="24" t="e">
        <f>#REF!</f>
        <v>#REF!</v>
      </c>
      <c r="AN13" s="5" t="e">
        <f>#REF!</f>
        <v>#REF!</v>
      </c>
      <c r="AO13" s="24" t="e">
        <f>#REF!</f>
        <v>#REF!</v>
      </c>
      <c r="AP13" s="5" t="e">
        <f>#REF!</f>
        <v>#REF!</v>
      </c>
      <c r="AQ13" s="24" t="e">
        <f>#REF!</f>
        <v>#REF!</v>
      </c>
      <c r="AR13" s="5" t="e">
        <f>#REF!</f>
        <v>#REF!</v>
      </c>
      <c r="AS13" s="24" t="e">
        <f>#REF!</f>
        <v>#REF!</v>
      </c>
      <c r="AT13" s="5" t="e">
        <f>#REF!</f>
        <v>#REF!</v>
      </c>
      <c r="AU13" s="24" t="e">
        <f>#REF!</f>
        <v>#REF!</v>
      </c>
      <c r="AV13" s="5" t="e">
        <f>#REF!</f>
        <v>#REF!</v>
      </c>
      <c r="AW13" s="25" t="e">
        <f>#REF!</f>
        <v>#REF!</v>
      </c>
      <c r="AX13" s="5" t="e">
        <f>#REF!</f>
        <v>#REF!</v>
      </c>
      <c r="AY13" s="24" t="e">
        <f>#REF!</f>
        <v>#REF!</v>
      </c>
    </row>
    <row r="14" spans="1:51" s="8" customFormat="1" x14ac:dyDescent="0.2">
      <c r="A14" s="2" t="s">
        <v>25</v>
      </c>
      <c r="B14" s="3" t="s">
        <v>30</v>
      </c>
      <c r="C14" s="4" t="e">
        <f>#REF!</f>
        <v>#REF!</v>
      </c>
      <c r="D14" s="5" t="e">
        <f>#REF!</f>
        <v>#REF!</v>
      </c>
      <c r="E14" s="24" t="e">
        <f>#REF!</f>
        <v>#REF!</v>
      </c>
      <c r="F14" s="5" t="e">
        <f>#REF!</f>
        <v>#REF!</v>
      </c>
      <c r="G14" s="24" t="e">
        <f>#REF!</f>
        <v>#REF!</v>
      </c>
      <c r="H14" s="5" t="e">
        <f>#REF!</f>
        <v>#REF!</v>
      </c>
      <c r="I14" s="24" t="e">
        <f>#REF!</f>
        <v>#REF!</v>
      </c>
      <c r="J14" s="5" t="e">
        <f>#REF!</f>
        <v>#REF!</v>
      </c>
      <c r="K14" s="24" t="e">
        <f>#REF!</f>
        <v>#REF!</v>
      </c>
      <c r="L14" s="5" t="e">
        <f>#REF!</f>
        <v>#REF!</v>
      </c>
      <c r="M14" s="24" t="e">
        <f>#REF!</f>
        <v>#REF!</v>
      </c>
      <c r="N14" s="5" t="e">
        <f>#REF!</f>
        <v>#REF!</v>
      </c>
      <c r="O14" s="24" t="e">
        <f>#REF!</f>
        <v>#REF!</v>
      </c>
      <c r="P14" s="5" t="e">
        <f>#REF!</f>
        <v>#REF!</v>
      </c>
      <c r="Q14" s="24" t="e">
        <f>#REF!</f>
        <v>#REF!</v>
      </c>
      <c r="R14" s="5" t="e">
        <f>#REF!</f>
        <v>#REF!</v>
      </c>
      <c r="S14" s="24" t="e">
        <f>#REF!</f>
        <v>#REF!</v>
      </c>
      <c r="T14" s="5" t="e">
        <f>#REF!</f>
        <v>#REF!</v>
      </c>
      <c r="U14" s="24" t="e">
        <f>#REF!</f>
        <v>#REF!</v>
      </c>
      <c r="V14" s="5" t="e">
        <f>#REF!</f>
        <v>#REF!</v>
      </c>
      <c r="W14" s="24" t="e">
        <f>#REF!</f>
        <v>#REF!</v>
      </c>
      <c r="X14" s="5" t="e">
        <f>#REF!</f>
        <v>#REF!</v>
      </c>
      <c r="Y14" s="24" t="e">
        <f>#REF!</f>
        <v>#REF!</v>
      </c>
      <c r="Z14" s="5" t="e">
        <f>#REF!</f>
        <v>#REF!</v>
      </c>
      <c r="AA14" s="24" t="e">
        <f>#REF!</f>
        <v>#REF!</v>
      </c>
      <c r="AB14" s="5" t="e">
        <f>#REF!</f>
        <v>#REF!</v>
      </c>
      <c r="AC14" s="24" t="e">
        <f>#REF!</f>
        <v>#REF!</v>
      </c>
      <c r="AD14" s="5" t="e">
        <f>#REF!</f>
        <v>#REF!</v>
      </c>
      <c r="AE14" s="24" t="e">
        <f>#REF!</f>
        <v>#REF!</v>
      </c>
      <c r="AF14" s="5" t="e">
        <f>#REF!</f>
        <v>#REF!</v>
      </c>
      <c r="AG14" s="24" t="e">
        <f>#REF!</f>
        <v>#REF!</v>
      </c>
      <c r="AH14" s="5" t="e">
        <f>#REF!</f>
        <v>#REF!</v>
      </c>
      <c r="AI14" s="24" t="e">
        <f>#REF!</f>
        <v>#REF!</v>
      </c>
      <c r="AJ14" s="5" t="e">
        <f>#REF!</f>
        <v>#REF!</v>
      </c>
      <c r="AK14" s="24" t="e">
        <f>#REF!</f>
        <v>#REF!</v>
      </c>
      <c r="AL14" s="5" t="e">
        <f>#REF!</f>
        <v>#REF!</v>
      </c>
      <c r="AM14" s="24" t="e">
        <f>#REF!</f>
        <v>#REF!</v>
      </c>
      <c r="AN14" s="5" t="e">
        <f>#REF!</f>
        <v>#REF!</v>
      </c>
      <c r="AO14" s="24" t="e">
        <f>#REF!</f>
        <v>#REF!</v>
      </c>
      <c r="AP14" s="5" t="e">
        <f>#REF!</f>
        <v>#REF!</v>
      </c>
      <c r="AQ14" s="24" t="e">
        <f>#REF!</f>
        <v>#REF!</v>
      </c>
      <c r="AR14" s="5" t="e">
        <f>#REF!</f>
        <v>#REF!</v>
      </c>
      <c r="AS14" s="24" t="e">
        <f>#REF!</f>
        <v>#REF!</v>
      </c>
      <c r="AT14" s="5" t="e">
        <f>#REF!</f>
        <v>#REF!</v>
      </c>
      <c r="AU14" s="24" t="e">
        <f>#REF!</f>
        <v>#REF!</v>
      </c>
      <c r="AV14" s="5" t="e">
        <f>#REF!</f>
        <v>#REF!</v>
      </c>
      <c r="AW14" s="25" t="e">
        <f>#REF!</f>
        <v>#REF!</v>
      </c>
      <c r="AX14" s="5" t="e">
        <f>#REF!</f>
        <v>#REF!</v>
      </c>
      <c r="AY14" s="24" t="e">
        <f>#REF!</f>
        <v>#REF!</v>
      </c>
    </row>
    <row r="15" spans="1:51" s="8" customFormat="1" ht="25.5" x14ac:dyDescent="0.2">
      <c r="A15" s="2" t="s">
        <v>25</v>
      </c>
      <c r="B15" s="3" t="s">
        <v>31</v>
      </c>
      <c r="C15" s="4" t="e">
        <f>#REF!</f>
        <v>#REF!</v>
      </c>
      <c r="D15" s="5" t="e">
        <f>#REF!</f>
        <v>#REF!</v>
      </c>
      <c r="E15" s="24" t="e">
        <f>#REF!</f>
        <v>#REF!</v>
      </c>
      <c r="F15" s="5" t="e">
        <f>#REF!</f>
        <v>#REF!</v>
      </c>
      <c r="G15" s="24" t="e">
        <f>#REF!</f>
        <v>#REF!</v>
      </c>
      <c r="H15" s="5" t="e">
        <f>#REF!</f>
        <v>#REF!</v>
      </c>
      <c r="I15" s="24" t="e">
        <f>#REF!</f>
        <v>#REF!</v>
      </c>
      <c r="J15" s="5" t="e">
        <f>#REF!</f>
        <v>#REF!</v>
      </c>
      <c r="K15" s="24" t="e">
        <f>#REF!</f>
        <v>#REF!</v>
      </c>
      <c r="L15" s="5" t="e">
        <f>#REF!</f>
        <v>#REF!</v>
      </c>
      <c r="M15" s="24" t="e">
        <f>#REF!</f>
        <v>#REF!</v>
      </c>
      <c r="N15" s="5" t="e">
        <f>#REF!</f>
        <v>#REF!</v>
      </c>
      <c r="O15" s="24" t="e">
        <f>#REF!</f>
        <v>#REF!</v>
      </c>
      <c r="P15" s="5" t="e">
        <f>#REF!</f>
        <v>#REF!</v>
      </c>
      <c r="Q15" s="24" t="e">
        <f>#REF!</f>
        <v>#REF!</v>
      </c>
      <c r="R15" s="5" t="e">
        <f>#REF!</f>
        <v>#REF!</v>
      </c>
      <c r="S15" s="24" t="e">
        <f>#REF!</f>
        <v>#REF!</v>
      </c>
      <c r="T15" s="5" t="e">
        <f>#REF!</f>
        <v>#REF!</v>
      </c>
      <c r="U15" s="24" t="e">
        <f>#REF!</f>
        <v>#REF!</v>
      </c>
      <c r="V15" s="5" t="e">
        <f>#REF!</f>
        <v>#REF!</v>
      </c>
      <c r="W15" s="24" t="e">
        <f>#REF!</f>
        <v>#REF!</v>
      </c>
      <c r="X15" s="5" t="e">
        <f>#REF!</f>
        <v>#REF!</v>
      </c>
      <c r="Y15" s="24" t="e">
        <f>#REF!</f>
        <v>#REF!</v>
      </c>
      <c r="Z15" s="5" t="e">
        <f>#REF!</f>
        <v>#REF!</v>
      </c>
      <c r="AA15" s="24" t="e">
        <f>#REF!</f>
        <v>#REF!</v>
      </c>
      <c r="AB15" s="5" t="e">
        <f>#REF!</f>
        <v>#REF!</v>
      </c>
      <c r="AC15" s="24" t="e">
        <f>#REF!</f>
        <v>#REF!</v>
      </c>
      <c r="AD15" s="5" t="e">
        <f>#REF!</f>
        <v>#REF!</v>
      </c>
      <c r="AE15" s="24" t="e">
        <f>#REF!</f>
        <v>#REF!</v>
      </c>
      <c r="AF15" s="5" t="e">
        <f>#REF!</f>
        <v>#REF!</v>
      </c>
      <c r="AG15" s="24" t="e">
        <f>#REF!</f>
        <v>#REF!</v>
      </c>
      <c r="AH15" s="5" t="e">
        <f>#REF!</f>
        <v>#REF!</v>
      </c>
      <c r="AI15" s="24" t="e">
        <f>#REF!</f>
        <v>#REF!</v>
      </c>
      <c r="AJ15" s="5" t="e">
        <f>#REF!</f>
        <v>#REF!</v>
      </c>
      <c r="AK15" s="24" t="e">
        <f>#REF!</f>
        <v>#REF!</v>
      </c>
      <c r="AL15" s="5" t="e">
        <f>#REF!</f>
        <v>#REF!</v>
      </c>
      <c r="AM15" s="24" t="e">
        <f>#REF!</f>
        <v>#REF!</v>
      </c>
      <c r="AN15" s="5" t="e">
        <f>#REF!</f>
        <v>#REF!</v>
      </c>
      <c r="AO15" s="24" t="e">
        <f>#REF!</f>
        <v>#REF!</v>
      </c>
      <c r="AP15" s="5" t="e">
        <f>#REF!</f>
        <v>#REF!</v>
      </c>
      <c r="AQ15" s="24" t="e">
        <f>#REF!</f>
        <v>#REF!</v>
      </c>
      <c r="AR15" s="5" t="e">
        <f>#REF!</f>
        <v>#REF!</v>
      </c>
      <c r="AS15" s="24" t="e">
        <f>#REF!</f>
        <v>#REF!</v>
      </c>
      <c r="AT15" s="5" t="e">
        <f>#REF!</f>
        <v>#REF!</v>
      </c>
      <c r="AU15" s="24" t="e">
        <f>#REF!</f>
        <v>#REF!</v>
      </c>
      <c r="AV15" s="5" t="e">
        <f>#REF!</f>
        <v>#REF!</v>
      </c>
      <c r="AW15" s="25" t="e">
        <f>#REF!</f>
        <v>#REF!</v>
      </c>
      <c r="AX15" s="5" t="e">
        <f>#REF!</f>
        <v>#REF!</v>
      </c>
      <c r="AY15" s="24" t="e">
        <f>#REF!</f>
        <v>#REF!</v>
      </c>
    </row>
    <row r="16" spans="1:51" s="8" customFormat="1" ht="25.5" x14ac:dyDescent="0.2">
      <c r="A16" s="2" t="s">
        <v>25</v>
      </c>
      <c r="B16" s="3" t="s">
        <v>32</v>
      </c>
      <c r="C16" s="4" t="e">
        <f>#REF!</f>
        <v>#REF!</v>
      </c>
      <c r="D16" s="5" t="e">
        <f>#REF!</f>
        <v>#REF!</v>
      </c>
      <c r="E16" s="24" t="e">
        <f>#REF!</f>
        <v>#REF!</v>
      </c>
      <c r="F16" s="5" t="e">
        <f>#REF!</f>
        <v>#REF!</v>
      </c>
      <c r="G16" s="24" t="e">
        <f>#REF!</f>
        <v>#REF!</v>
      </c>
      <c r="H16" s="5" t="e">
        <f>#REF!</f>
        <v>#REF!</v>
      </c>
      <c r="I16" s="24" t="e">
        <f>#REF!</f>
        <v>#REF!</v>
      </c>
      <c r="J16" s="5" t="e">
        <f>#REF!</f>
        <v>#REF!</v>
      </c>
      <c r="K16" s="24" t="e">
        <f>#REF!</f>
        <v>#REF!</v>
      </c>
      <c r="L16" s="5" t="e">
        <f>#REF!</f>
        <v>#REF!</v>
      </c>
      <c r="M16" s="24" t="e">
        <f>#REF!</f>
        <v>#REF!</v>
      </c>
      <c r="N16" s="5" t="e">
        <f>#REF!</f>
        <v>#REF!</v>
      </c>
      <c r="O16" s="24" t="e">
        <f>#REF!</f>
        <v>#REF!</v>
      </c>
      <c r="P16" s="5" t="e">
        <f>#REF!</f>
        <v>#REF!</v>
      </c>
      <c r="Q16" s="24" t="e">
        <f>#REF!</f>
        <v>#REF!</v>
      </c>
      <c r="R16" s="5" t="e">
        <f>#REF!</f>
        <v>#REF!</v>
      </c>
      <c r="S16" s="24" t="e">
        <f>#REF!</f>
        <v>#REF!</v>
      </c>
      <c r="T16" s="5" t="e">
        <f>#REF!</f>
        <v>#REF!</v>
      </c>
      <c r="U16" s="24" t="e">
        <f>#REF!</f>
        <v>#REF!</v>
      </c>
      <c r="V16" s="5" t="e">
        <f>#REF!</f>
        <v>#REF!</v>
      </c>
      <c r="W16" s="24" t="e">
        <f>#REF!</f>
        <v>#REF!</v>
      </c>
      <c r="X16" s="5" t="e">
        <f>#REF!</f>
        <v>#REF!</v>
      </c>
      <c r="Y16" s="24" t="e">
        <f>#REF!</f>
        <v>#REF!</v>
      </c>
      <c r="Z16" s="5" t="e">
        <f>#REF!</f>
        <v>#REF!</v>
      </c>
      <c r="AA16" s="24" t="e">
        <f>#REF!</f>
        <v>#REF!</v>
      </c>
      <c r="AB16" s="5" t="e">
        <f>#REF!</f>
        <v>#REF!</v>
      </c>
      <c r="AC16" s="24" t="e">
        <f>#REF!</f>
        <v>#REF!</v>
      </c>
      <c r="AD16" s="5" t="e">
        <f>#REF!</f>
        <v>#REF!</v>
      </c>
      <c r="AE16" s="24" t="e">
        <f>#REF!</f>
        <v>#REF!</v>
      </c>
      <c r="AF16" s="5" t="e">
        <f>#REF!</f>
        <v>#REF!</v>
      </c>
      <c r="AG16" s="24" t="e">
        <f>#REF!</f>
        <v>#REF!</v>
      </c>
      <c r="AH16" s="5" t="e">
        <f>#REF!</f>
        <v>#REF!</v>
      </c>
      <c r="AI16" s="24" t="e">
        <f>#REF!</f>
        <v>#REF!</v>
      </c>
      <c r="AJ16" s="5" t="e">
        <f>#REF!</f>
        <v>#REF!</v>
      </c>
      <c r="AK16" s="24" t="e">
        <f>#REF!</f>
        <v>#REF!</v>
      </c>
      <c r="AL16" s="5" t="e">
        <f>#REF!</f>
        <v>#REF!</v>
      </c>
      <c r="AM16" s="24" t="e">
        <f>#REF!</f>
        <v>#REF!</v>
      </c>
      <c r="AN16" s="5" t="e">
        <f>#REF!</f>
        <v>#REF!</v>
      </c>
      <c r="AO16" s="24" t="e">
        <f>#REF!</f>
        <v>#REF!</v>
      </c>
      <c r="AP16" s="5" t="e">
        <f>#REF!</f>
        <v>#REF!</v>
      </c>
      <c r="AQ16" s="24" t="e">
        <f>#REF!</f>
        <v>#REF!</v>
      </c>
      <c r="AR16" s="5" t="e">
        <f>#REF!</f>
        <v>#REF!</v>
      </c>
      <c r="AS16" s="24" t="e">
        <f>#REF!</f>
        <v>#REF!</v>
      </c>
      <c r="AT16" s="5" t="e">
        <f>#REF!</f>
        <v>#REF!</v>
      </c>
      <c r="AU16" s="24" t="e">
        <f>#REF!</f>
        <v>#REF!</v>
      </c>
      <c r="AV16" s="5" t="e">
        <f>#REF!</f>
        <v>#REF!</v>
      </c>
      <c r="AW16" s="25" t="e">
        <f>#REF!</f>
        <v>#REF!</v>
      </c>
      <c r="AX16" s="5" t="e">
        <f>#REF!</f>
        <v>#REF!</v>
      </c>
      <c r="AY16" s="24" t="e">
        <f>#REF!</f>
        <v>#REF!</v>
      </c>
    </row>
    <row r="17" spans="1:51" s="8" customFormat="1" ht="25.5" x14ac:dyDescent="0.2">
      <c r="A17" s="2" t="s">
        <v>25</v>
      </c>
      <c r="B17" s="3" t="s">
        <v>33</v>
      </c>
      <c r="C17" s="4" t="e">
        <f>#REF!</f>
        <v>#REF!</v>
      </c>
      <c r="D17" s="5" t="e">
        <f>#REF!</f>
        <v>#REF!</v>
      </c>
      <c r="E17" s="24" t="e">
        <f>#REF!</f>
        <v>#REF!</v>
      </c>
      <c r="F17" s="5" t="e">
        <f>#REF!</f>
        <v>#REF!</v>
      </c>
      <c r="G17" s="24" t="e">
        <f>#REF!</f>
        <v>#REF!</v>
      </c>
      <c r="H17" s="5" t="e">
        <f>#REF!</f>
        <v>#REF!</v>
      </c>
      <c r="I17" s="24" t="e">
        <f>#REF!</f>
        <v>#REF!</v>
      </c>
      <c r="J17" s="5" t="e">
        <f>#REF!</f>
        <v>#REF!</v>
      </c>
      <c r="K17" s="24" t="e">
        <f>#REF!</f>
        <v>#REF!</v>
      </c>
      <c r="L17" s="5" t="e">
        <f>#REF!</f>
        <v>#REF!</v>
      </c>
      <c r="M17" s="24" t="e">
        <f>#REF!</f>
        <v>#REF!</v>
      </c>
      <c r="N17" s="5" t="e">
        <f>#REF!</f>
        <v>#REF!</v>
      </c>
      <c r="O17" s="24" t="e">
        <f>#REF!</f>
        <v>#REF!</v>
      </c>
      <c r="P17" s="5" t="e">
        <f>#REF!</f>
        <v>#REF!</v>
      </c>
      <c r="Q17" s="24" t="e">
        <f>#REF!</f>
        <v>#REF!</v>
      </c>
      <c r="R17" s="5" t="e">
        <f>#REF!</f>
        <v>#REF!</v>
      </c>
      <c r="S17" s="24" t="e">
        <f>#REF!</f>
        <v>#REF!</v>
      </c>
      <c r="T17" s="5" t="e">
        <f>#REF!</f>
        <v>#REF!</v>
      </c>
      <c r="U17" s="24" t="e">
        <f>#REF!</f>
        <v>#REF!</v>
      </c>
      <c r="V17" s="5" t="e">
        <f>#REF!</f>
        <v>#REF!</v>
      </c>
      <c r="W17" s="24" t="e">
        <f>#REF!</f>
        <v>#REF!</v>
      </c>
      <c r="X17" s="5" t="e">
        <f>#REF!</f>
        <v>#REF!</v>
      </c>
      <c r="Y17" s="24" t="e">
        <f>#REF!</f>
        <v>#REF!</v>
      </c>
      <c r="Z17" s="5" t="e">
        <f>#REF!</f>
        <v>#REF!</v>
      </c>
      <c r="AA17" s="24" t="e">
        <f>#REF!</f>
        <v>#REF!</v>
      </c>
      <c r="AB17" s="5" t="e">
        <f>#REF!</f>
        <v>#REF!</v>
      </c>
      <c r="AC17" s="24" t="e">
        <f>#REF!</f>
        <v>#REF!</v>
      </c>
      <c r="AD17" s="5" t="e">
        <f>#REF!</f>
        <v>#REF!</v>
      </c>
      <c r="AE17" s="24" t="e">
        <f>#REF!</f>
        <v>#REF!</v>
      </c>
      <c r="AF17" s="5" t="e">
        <f>#REF!</f>
        <v>#REF!</v>
      </c>
      <c r="AG17" s="24" t="e">
        <f>#REF!</f>
        <v>#REF!</v>
      </c>
      <c r="AH17" s="5" t="e">
        <f>#REF!</f>
        <v>#REF!</v>
      </c>
      <c r="AI17" s="24" t="e">
        <f>#REF!</f>
        <v>#REF!</v>
      </c>
      <c r="AJ17" s="5" t="e">
        <f>#REF!</f>
        <v>#REF!</v>
      </c>
      <c r="AK17" s="24" t="e">
        <f>#REF!</f>
        <v>#REF!</v>
      </c>
      <c r="AL17" s="5" t="e">
        <f>#REF!</f>
        <v>#REF!</v>
      </c>
      <c r="AM17" s="24" t="e">
        <f>#REF!</f>
        <v>#REF!</v>
      </c>
      <c r="AN17" s="5" t="e">
        <f>#REF!</f>
        <v>#REF!</v>
      </c>
      <c r="AO17" s="24" t="e">
        <f>#REF!</f>
        <v>#REF!</v>
      </c>
      <c r="AP17" s="5" t="e">
        <f>#REF!</f>
        <v>#REF!</v>
      </c>
      <c r="AQ17" s="24" t="e">
        <f>#REF!</f>
        <v>#REF!</v>
      </c>
      <c r="AR17" s="5" t="e">
        <f>#REF!</f>
        <v>#REF!</v>
      </c>
      <c r="AS17" s="24" t="e">
        <f>#REF!</f>
        <v>#REF!</v>
      </c>
      <c r="AT17" s="5" t="e">
        <f>#REF!</f>
        <v>#REF!</v>
      </c>
      <c r="AU17" s="24" t="e">
        <f>#REF!</f>
        <v>#REF!</v>
      </c>
      <c r="AV17" s="5" t="e">
        <f>#REF!</f>
        <v>#REF!</v>
      </c>
      <c r="AW17" s="25" t="e">
        <f>#REF!</f>
        <v>#REF!</v>
      </c>
      <c r="AX17" s="5" t="e">
        <f>#REF!</f>
        <v>#REF!</v>
      </c>
      <c r="AY17" s="24" t="e">
        <f>#REF!</f>
        <v>#REF!</v>
      </c>
    </row>
    <row r="18" spans="1:51" s="8" customFormat="1" x14ac:dyDescent="0.2">
      <c r="A18" s="2" t="s">
        <v>25</v>
      </c>
      <c r="B18" s="3" t="s">
        <v>34</v>
      </c>
      <c r="C18" s="4" t="e">
        <f>#REF!</f>
        <v>#REF!</v>
      </c>
      <c r="D18" s="5" t="e">
        <f>#REF!</f>
        <v>#REF!</v>
      </c>
      <c r="E18" s="24" t="e">
        <f>#REF!</f>
        <v>#REF!</v>
      </c>
      <c r="F18" s="5" t="e">
        <f>#REF!</f>
        <v>#REF!</v>
      </c>
      <c r="G18" s="24" t="e">
        <f>#REF!</f>
        <v>#REF!</v>
      </c>
      <c r="H18" s="5" t="e">
        <f>#REF!</f>
        <v>#REF!</v>
      </c>
      <c r="I18" s="24" t="e">
        <f>#REF!</f>
        <v>#REF!</v>
      </c>
      <c r="J18" s="5" t="e">
        <f>#REF!</f>
        <v>#REF!</v>
      </c>
      <c r="K18" s="24" t="e">
        <f>#REF!</f>
        <v>#REF!</v>
      </c>
      <c r="L18" s="5" t="e">
        <f>#REF!</f>
        <v>#REF!</v>
      </c>
      <c r="M18" s="24" t="e">
        <f>#REF!</f>
        <v>#REF!</v>
      </c>
      <c r="N18" s="5" t="e">
        <f>#REF!</f>
        <v>#REF!</v>
      </c>
      <c r="O18" s="24" t="e">
        <f>#REF!</f>
        <v>#REF!</v>
      </c>
      <c r="P18" s="5" t="e">
        <f>#REF!</f>
        <v>#REF!</v>
      </c>
      <c r="Q18" s="24" t="e">
        <f>#REF!</f>
        <v>#REF!</v>
      </c>
      <c r="R18" s="5" t="e">
        <f>#REF!</f>
        <v>#REF!</v>
      </c>
      <c r="S18" s="24" t="e">
        <f>#REF!</f>
        <v>#REF!</v>
      </c>
      <c r="T18" s="5" t="e">
        <f>#REF!</f>
        <v>#REF!</v>
      </c>
      <c r="U18" s="24" t="e">
        <f>#REF!</f>
        <v>#REF!</v>
      </c>
      <c r="V18" s="5" t="e">
        <f>#REF!</f>
        <v>#REF!</v>
      </c>
      <c r="W18" s="24" t="e">
        <f>#REF!</f>
        <v>#REF!</v>
      </c>
      <c r="X18" s="5" t="e">
        <f>#REF!</f>
        <v>#REF!</v>
      </c>
      <c r="Y18" s="24" t="e">
        <f>#REF!</f>
        <v>#REF!</v>
      </c>
      <c r="Z18" s="5" t="e">
        <f>#REF!</f>
        <v>#REF!</v>
      </c>
      <c r="AA18" s="24" t="e">
        <f>#REF!</f>
        <v>#REF!</v>
      </c>
      <c r="AB18" s="5" t="e">
        <f>#REF!</f>
        <v>#REF!</v>
      </c>
      <c r="AC18" s="24" t="e">
        <f>#REF!</f>
        <v>#REF!</v>
      </c>
      <c r="AD18" s="5" t="e">
        <f>#REF!</f>
        <v>#REF!</v>
      </c>
      <c r="AE18" s="24" t="e">
        <f>#REF!</f>
        <v>#REF!</v>
      </c>
      <c r="AF18" s="5" t="e">
        <f>#REF!</f>
        <v>#REF!</v>
      </c>
      <c r="AG18" s="24" t="e">
        <f>#REF!</f>
        <v>#REF!</v>
      </c>
      <c r="AH18" s="5" t="e">
        <f>#REF!</f>
        <v>#REF!</v>
      </c>
      <c r="AI18" s="24" t="e">
        <f>#REF!</f>
        <v>#REF!</v>
      </c>
      <c r="AJ18" s="5" t="e">
        <f>#REF!</f>
        <v>#REF!</v>
      </c>
      <c r="AK18" s="24" t="e">
        <f>#REF!</f>
        <v>#REF!</v>
      </c>
      <c r="AL18" s="5" t="e">
        <f>#REF!</f>
        <v>#REF!</v>
      </c>
      <c r="AM18" s="24" t="e">
        <f>#REF!</f>
        <v>#REF!</v>
      </c>
      <c r="AN18" s="5" t="e">
        <f>#REF!</f>
        <v>#REF!</v>
      </c>
      <c r="AO18" s="24" t="e">
        <f>#REF!</f>
        <v>#REF!</v>
      </c>
      <c r="AP18" s="5" t="e">
        <f>#REF!</f>
        <v>#REF!</v>
      </c>
      <c r="AQ18" s="24" t="e">
        <f>#REF!</f>
        <v>#REF!</v>
      </c>
      <c r="AR18" s="5" t="e">
        <f>#REF!</f>
        <v>#REF!</v>
      </c>
      <c r="AS18" s="24" t="e">
        <f>#REF!</f>
        <v>#REF!</v>
      </c>
      <c r="AT18" s="5" t="e">
        <f>#REF!</f>
        <v>#REF!</v>
      </c>
      <c r="AU18" s="24" t="e">
        <f>#REF!</f>
        <v>#REF!</v>
      </c>
      <c r="AV18" s="5" t="e">
        <f>#REF!</f>
        <v>#REF!</v>
      </c>
      <c r="AW18" s="25" t="e">
        <f>#REF!</f>
        <v>#REF!</v>
      </c>
      <c r="AX18" s="5" t="e">
        <f>#REF!</f>
        <v>#REF!</v>
      </c>
      <c r="AY18" s="24" t="e">
        <f>#REF!</f>
        <v>#REF!</v>
      </c>
    </row>
    <row r="19" spans="1:51" ht="15" x14ac:dyDescent="0.2">
      <c r="A19" s="1506" t="s">
        <v>35</v>
      </c>
      <c r="B19" s="1507"/>
      <c r="C19" s="27" t="e">
        <f>SUM(C10:C18)</f>
        <v>#REF!</v>
      </c>
      <c r="D19" s="27" t="e">
        <f>SUM(D10:D18)</f>
        <v>#REF!</v>
      </c>
      <c r="E19" s="35">
        <f>IFERROR(D19/$C19,0)</f>
        <v>0</v>
      </c>
      <c r="F19" s="27" t="e">
        <f>SUM(F10:F18)</f>
        <v>#REF!</v>
      </c>
      <c r="G19" s="35">
        <f>IFERROR(F19/$C19,0)</f>
        <v>0</v>
      </c>
      <c r="H19" s="27" t="e">
        <f>SUM(H10:H18)</f>
        <v>#REF!</v>
      </c>
      <c r="I19" s="35">
        <f>IFERROR(H19/$C19,0)</f>
        <v>0</v>
      </c>
      <c r="J19" s="27" t="e">
        <f>SUM(J10:J18)</f>
        <v>#REF!</v>
      </c>
      <c r="K19" s="35">
        <f>IFERROR(J19/$C19,0)</f>
        <v>0</v>
      </c>
      <c r="L19" s="27" t="e">
        <f>SUM(L10:L18)</f>
        <v>#REF!</v>
      </c>
      <c r="M19" s="35">
        <f>IFERROR(L19/$C19,0)</f>
        <v>0</v>
      </c>
      <c r="N19" s="27" t="e">
        <f>SUM(N10:N18)</f>
        <v>#REF!</v>
      </c>
      <c r="O19" s="35">
        <f>IFERROR(N19/$C19,0)</f>
        <v>0</v>
      </c>
      <c r="P19" s="27" t="e">
        <f>SUM(P10:P18)</f>
        <v>#REF!</v>
      </c>
      <c r="Q19" s="35">
        <f>IFERROR(P19/$C19,0)</f>
        <v>0</v>
      </c>
      <c r="R19" s="27" t="e">
        <f>SUM(R10:R18)</f>
        <v>#REF!</v>
      </c>
      <c r="S19" s="35">
        <f>IFERROR(R19/$C19,0)</f>
        <v>0</v>
      </c>
      <c r="T19" s="27" t="e">
        <f>SUM(T10:T18)</f>
        <v>#REF!</v>
      </c>
      <c r="U19" s="35">
        <f>IFERROR(T19/$C19,0)</f>
        <v>0</v>
      </c>
      <c r="V19" s="27" t="e">
        <f>SUM(V10:V18)</f>
        <v>#REF!</v>
      </c>
      <c r="W19" s="35">
        <f>IFERROR(V19/$C19,0)</f>
        <v>0</v>
      </c>
      <c r="X19" s="27" t="e">
        <f>SUM(X10:X18)</f>
        <v>#REF!</v>
      </c>
      <c r="Y19" s="35">
        <f>IFERROR(X19/$C19,0)</f>
        <v>0</v>
      </c>
      <c r="Z19" s="27" t="e">
        <f>SUM(Z10:Z18)</f>
        <v>#REF!</v>
      </c>
      <c r="AA19" s="35">
        <f>IFERROR(Z19/$C19,0)</f>
        <v>0</v>
      </c>
      <c r="AB19" s="27" t="e">
        <f>SUM(AB10:AB18)</f>
        <v>#REF!</v>
      </c>
      <c r="AC19" s="35">
        <f>IFERROR(AB19/$C19,0)</f>
        <v>0</v>
      </c>
      <c r="AD19" s="27" t="e">
        <f>SUM(AD10:AD18)</f>
        <v>#REF!</v>
      </c>
      <c r="AE19" s="35">
        <f>IFERROR(AD19/$C19,0)</f>
        <v>0</v>
      </c>
      <c r="AF19" s="27" t="e">
        <f>SUM(AF10:AF18)</f>
        <v>#REF!</v>
      </c>
      <c r="AG19" s="35">
        <f>IFERROR(AF19/$C19,0)</f>
        <v>0</v>
      </c>
      <c r="AH19" s="27" t="e">
        <f>SUM(AH10:AH18)</f>
        <v>#REF!</v>
      </c>
      <c r="AI19" s="35">
        <f>IFERROR(AH19/$C19,0)</f>
        <v>0</v>
      </c>
      <c r="AJ19" s="27" t="e">
        <f>SUM(AJ10:AJ18)</f>
        <v>#REF!</v>
      </c>
      <c r="AK19" s="35">
        <f>IFERROR(AJ19/$C19,0)</f>
        <v>0</v>
      </c>
      <c r="AL19" s="27" t="e">
        <f>SUM(AL10:AL18)</f>
        <v>#REF!</v>
      </c>
      <c r="AM19" s="35">
        <f>IFERROR(AL19/$C19,0)</f>
        <v>0</v>
      </c>
      <c r="AN19" s="27" t="e">
        <f>SUM(AN10:AN18)</f>
        <v>#REF!</v>
      </c>
      <c r="AO19" s="35">
        <f>IFERROR(AN19/$C19,0)</f>
        <v>0</v>
      </c>
      <c r="AP19" s="27" t="e">
        <f>SUM(AP10:AP18)</f>
        <v>#REF!</v>
      </c>
      <c r="AQ19" s="35">
        <f>IFERROR(AP19/$C19,0)</f>
        <v>0</v>
      </c>
      <c r="AR19" s="27" t="e">
        <f>SUM(AR10:AR18)</f>
        <v>#REF!</v>
      </c>
      <c r="AS19" s="35">
        <f>IFERROR(AR19/$C19,0)</f>
        <v>0</v>
      </c>
      <c r="AT19" s="27" t="e">
        <f>SUM(AT10:AT18)</f>
        <v>#REF!</v>
      </c>
      <c r="AU19" s="35">
        <f>IFERROR(AT19/$C19,0)</f>
        <v>0</v>
      </c>
      <c r="AV19" s="27" t="e">
        <f>SUM(AV10:AV18)</f>
        <v>#REF!</v>
      </c>
      <c r="AW19" s="35">
        <f>IFERROR(AV19/$C19,0)</f>
        <v>0</v>
      </c>
      <c r="AX19" s="27" t="e">
        <f>SUM(AX10:AX18)</f>
        <v>#REF!</v>
      </c>
      <c r="AY19" s="35">
        <f>IFERROR(AX19/$C19,0)</f>
        <v>0</v>
      </c>
    </row>
    <row r="20" spans="1:51" ht="15" x14ac:dyDescent="0.2">
      <c r="A20" s="1504" t="s">
        <v>36</v>
      </c>
      <c r="B20" s="1504"/>
      <c r="C20" s="28" t="e">
        <f>C9+C19</f>
        <v>#REF!</v>
      </c>
      <c r="D20" s="28" t="e">
        <f>D9+D19</f>
        <v>#REF!</v>
      </c>
      <c r="E20" s="29">
        <f>IFERROR(D20/$C20,0)</f>
        <v>0</v>
      </c>
      <c r="F20" s="28" t="e">
        <f>F9+F19</f>
        <v>#REF!</v>
      </c>
      <c r="G20" s="29">
        <f>IFERROR(F20/$C20,0)</f>
        <v>0</v>
      </c>
      <c r="H20" s="28" t="e">
        <f>H9+H19</f>
        <v>#REF!</v>
      </c>
      <c r="I20" s="29">
        <f>IFERROR(H20/$C20,0)</f>
        <v>0</v>
      </c>
      <c r="J20" s="28" t="e">
        <f>J9+J19</f>
        <v>#REF!</v>
      </c>
      <c r="K20" s="29">
        <f>IFERROR(J20/$C20,0)</f>
        <v>0</v>
      </c>
      <c r="L20" s="28" t="e">
        <f>L9+L19</f>
        <v>#REF!</v>
      </c>
      <c r="M20" s="29">
        <f>IFERROR(L20/$C20,0)</f>
        <v>0</v>
      </c>
      <c r="N20" s="28" t="e">
        <f>N9+N19</f>
        <v>#REF!</v>
      </c>
      <c r="O20" s="29">
        <f>IFERROR(N20/$C20,0)</f>
        <v>0</v>
      </c>
      <c r="P20" s="28" t="e">
        <f>P9+P19</f>
        <v>#REF!</v>
      </c>
      <c r="Q20" s="29">
        <f>IFERROR(P20/$C20,0)</f>
        <v>0</v>
      </c>
      <c r="R20" s="28" t="e">
        <f>R9+R19</f>
        <v>#REF!</v>
      </c>
      <c r="S20" s="29">
        <f>IFERROR(R20/$C20,0)</f>
        <v>0</v>
      </c>
      <c r="T20" s="28" t="e">
        <f>T9+T19</f>
        <v>#REF!</v>
      </c>
      <c r="U20" s="29">
        <f>IFERROR(T20/$C20,0)</f>
        <v>0</v>
      </c>
      <c r="V20" s="28" t="e">
        <f>V9+V19</f>
        <v>#REF!</v>
      </c>
      <c r="W20" s="29">
        <f>IFERROR(V20/$C20,0)</f>
        <v>0</v>
      </c>
      <c r="X20" s="28" t="e">
        <f>X9+X19</f>
        <v>#REF!</v>
      </c>
      <c r="Y20" s="29">
        <f>IFERROR(X20/$C20,0)</f>
        <v>0</v>
      </c>
      <c r="Z20" s="28" t="e">
        <f>Z9+Z19</f>
        <v>#REF!</v>
      </c>
      <c r="AA20" s="29">
        <f>IFERROR(Z20/$C20,0)</f>
        <v>0</v>
      </c>
      <c r="AB20" s="28" t="e">
        <f>AB9+AB19</f>
        <v>#REF!</v>
      </c>
      <c r="AC20" s="29">
        <f>IFERROR(AB20/$C20,0)</f>
        <v>0</v>
      </c>
      <c r="AD20" s="28" t="e">
        <f>AD9+AD19</f>
        <v>#REF!</v>
      </c>
      <c r="AE20" s="29">
        <f>IFERROR(AD20/$C20,0)</f>
        <v>0</v>
      </c>
      <c r="AF20" s="28" t="e">
        <f>AF9+AF19</f>
        <v>#REF!</v>
      </c>
      <c r="AG20" s="29">
        <f>IFERROR(AF20/$C20,0)</f>
        <v>0</v>
      </c>
      <c r="AH20" s="28" t="e">
        <f>AH9+AH19</f>
        <v>#REF!</v>
      </c>
      <c r="AI20" s="29">
        <f>IFERROR(AH20/$C20,0)</f>
        <v>0</v>
      </c>
      <c r="AJ20" s="28" t="e">
        <f>AJ9+AJ19</f>
        <v>#REF!</v>
      </c>
      <c r="AK20" s="29">
        <f>IFERROR(AJ20/$C20,0)</f>
        <v>0</v>
      </c>
      <c r="AL20" s="28" t="e">
        <f>AL9+AL19</f>
        <v>#REF!</v>
      </c>
      <c r="AM20" s="29">
        <f>IFERROR(AL20/$C20,0)</f>
        <v>0</v>
      </c>
      <c r="AN20" s="28" t="e">
        <f>AN9+AN19</f>
        <v>#REF!</v>
      </c>
      <c r="AO20" s="29">
        <f>IFERROR(AN20/$C20,0)</f>
        <v>0</v>
      </c>
      <c r="AP20" s="28" t="e">
        <f>AP9+AP19</f>
        <v>#REF!</v>
      </c>
      <c r="AQ20" s="29">
        <f>IFERROR(AP20/$C20,0)</f>
        <v>0</v>
      </c>
      <c r="AR20" s="28" t="e">
        <f>AR9+AR19</f>
        <v>#REF!</v>
      </c>
      <c r="AS20" s="29">
        <f>IFERROR(AR20/$C20,0)</f>
        <v>0</v>
      </c>
      <c r="AT20" s="28" t="e">
        <f>AT9+AT19</f>
        <v>#REF!</v>
      </c>
      <c r="AU20" s="29">
        <f>IFERROR(AT20/$C20,0)</f>
        <v>0</v>
      </c>
      <c r="AV20" s="28" t="e">
        <f>AV9+AV19</f>
        <v>#REF!</v>
      </c>
      <c r="AW20" s="29">
        <f>IFERROR(AV20/$C20,0)</f>
        <v>0</v>
      </c>
      <c r="AX20" s="28" t="e">
        <f>AX9+AX19</f>
        <v>#REF!</v>
      </c>
      <c r="AY20" s="29">
        <f>IFERROR(AX20/$C20,0)</f>
        <v>0</v>
      </c>
    </row>
  </sheetData>
  <sheetProtection password="A15E" sheet="1" formatCells="0" formatColumns="0" formatRows="0" insertColumns="0" insertRows="0" insertHyperlinks="0" deleteColumns="0" deleteRows="0" sort="0" autoFilter="0" pivotTables="0"/>
  <mergeCells count="7">
    <mergeCell ref="A20:B20"/>
    <mergeCell ref="A9:B9"/>
    <mergeCell ref="A19:B19"/>
    <mergeCell ref="A1:C1"/>
    <mergeCell ref="A3:A4"/>
    <mergeCell ref="B3:B4"/>
    <mergeCell ref="C3:C4"/>
  </mergeCells>
  <hyperlinks>
    <hyperlink ref="B5" location="'Dir Talento Humano'!A1" display="GASTOS DE PERSONAL" xr:uid="{00000000-0004-0000-0000-000000000000}"/>
    <hyperlink ref="B6" location="'Dir Administrativa'!A1" display="GASTOS GENERALES" xr:uid="{00000000-0004-0000-0000-000001000000}"/>
    <hyperlink ref="B8" location="'Secretaria Gral Aero'!A1" display="GASTOS DE COMERCIALIZACION" xr:uid="{00000000-0004-0000-0000-000002000000}"/>
    <hyperlink ref="B7" location="'Secretaria Gral Aero'!A1" display="TRANSFERENCIAS" xr:uid="{00000000-0004-0000-0000-000003000000}"/>
    <hyperlink ref="B10" location="'Secretaria Gral Aero'!A1" display="SECRETARIA GENERAL" xr:uid="{00000000-0004-0000-0000-000004000000}"/>
    <hyperlink ref="B11" location="'Dir Talento Humano'!A1" display="DIRECCION DE TALENTO HUMANO" xr:uid="{00000000-0004-0000-0000-000005000000}"/>
    <hyperlink ref="B12" location="'Centro Estudios Ciencias Aero'!A1" display="CENTRO DE ESTUDIOS Y CIENCIAS AERONAUTICAS" xr:uid="{00000000-0004-0000-0000-000006000000}"/>
    <hyperlink ref="B13" location="'Dir Desarrollo Aeroport'!A1" display="DIRECCION DE DESARROLLO AEROPORTUARIO" xr:uid="{00000000-0004-0000-0000-000007000000}"/>
    <hyperlink ref="B14" location="'Dir Informatica'!A1" display="DIRECCION DE INFORMATICA" xr:uid="{00000000-0004-0000-0000-000008000000}"/>
    <hyperlink ref="B15" location="'Dir Seguridad Aeroport'!A1" display="DIRECCION DE SEGURIDAD AEROPORTUARIA" xr:uid="{00000000-0004-0000-0000-000009000000}"/>
    <hyperlink ref="B16" location="'Dir Telecomunicaciones'!A1" display="DIRECCION DE TELECOMUNICACIONES" xr:uid="{00000000-0004-0000-0000-00000A000000}"/>
    <hyperlink ref="B17" location="'Secret Seguridad Aerea'!A1" display="SECRETARIA DE SEGURIDAD AEREA" xr:uid="{00000000-0004-0000-0000-00000B000000}"/>
    <hyperlink ref="B18" location="'Subdir General'!A1" display="SUBDIRECCION GENERAL" xr:uid="{00000000-0004-0000-0000-00000C000000}"/>
    <hyperlink ref="A20:B20" location="'Subdir Administrativa'!A1" display="TOTAL " xr:uid="{00000000-0004-0000-0000-00000D000000}"/>
  </hyperlinks>
  <pageMargins left="0.7" right="0.7" top="0.75" bottom="0.75" header="0.3" footer="0.3"/>
  <pageSetup orientation="portrait" horizontalDpi="300" verticalDpi="3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3:N54"/>
  <sheetViews>
    <sheetView topLeftCell="B1" zoomScale="82" zoomScaleNormal="82" workbookViewId="0">
      <selection activeCell="B10" sqref="B10"/>
    </sheetView>
  </sheetViews>
  <sheetFormatPr baseColWidth="10" defaultRowHeight="15" x14ac:dyDescent="0.25"/>
  <cols>
    <col min="1" max="1" width="63" style="404" customWidth="1"/>
    <col min="2" max="2" width="99.7109375" style="404" customWidth="1"/>
    <col min="3" max="3" width="18" style="404" customWidth="1"/>
    <col min="4" max="4" width="15.85546875" style="404" customWidth="1"/>
    <col min="5" max="5" width="37" style="404" customWidth="1"/>
    <col min="6" max="6" width="35.140625" style="404" customWidth="1"/>
    <col min="7" max="7" width="17" style="404" customWidth="1"/>
    <col min="8" max="8" width="28.140625" style="404" customWidth="1"/>
    <col min="9" max="9" width="24.28515625" style="404" customWidth="1"/>
    <col min="10" max="10" width="25.7109375" style="404" customWidth="1"/>
    <col min="11" max="11" width="20.5703125" style="404" customWidth="1"/>
    <col min="12" max="12" width="17.5703125" style="404" customWidth="1"/>
    <col min="13" max="13" width="18.140625" style="404" customWidth="1"/>
    <col min="14" max="14" width="19" style="404" customWidth="1"/>
    <col min="15" max="16384" width="11.42578125" style="404"/>
  </cols>
  <sheetData>
    <row r="3" spans="1:14" ht="78.75" customHeight="1" x14ac:dyDescent="0.25">
      <c r="A3" s="1519" t="s">
        <v>657</v>
      </c>
      <c r="B3" s="1520"/>
      <c r="C3" s="1520"/>
      <c r="D3" s="1520"/>
      <c r="E3" s="1520"/>
      <c r="F3" s="1520"/>
      <c r="G3" s="1520"/>
      <c r="H3" s="1520"/>
      <c r="I3" s="1520"/>
      <c r="J3" s="1520"/>
      <c r="K3" s="1520"/>
      <c r="L3" s="1520"/>
      <c r="M3" s="1520"/>
      <c r="N3" s="1520"/>
    </row>
    <row r="4" spans="1:14" ht="15.75" thickBot="1" x14ac:dyDescent="0.3">
      <c r="A4" s="385"/>
      <c r="B4" s="385"/>
      <c r="C4" s="385"/>
      <c r="D4" s="385"/>
      <c r="E4" s="385"/>
      <c r="F4" s="385"/>
      <c r="G4" s="385"/>
      <c r="H4" s="385"/>
      <c r="I4" s="385"/>
      <c r="J4" s="385"/>
      <c r="K4" s="385"/>
      <c r="L4" s="385"/>
      <c r="M4" s="385"/>
      <c r="N4" s="385"/>
    </row>
    <row r="5" spans="1:14" ht="15.75" thickBot="1" x14ac:dyDescent="0.3">
      <c r="A5" s="1521" t="s">
        <v>41</v>
      </c>
      <c r="B5" s="1522" t="s">
        <v>42</v>
      </c>
      <c r="C5" s="1521" t="s">
        <v>43</v>
      </c>
      <c r="D5" s="1521" t="s">
        <v>182</v>
      </c>
      <c r="E5" s="1525" t="s">
        <v>183</v>
      </c>
      <c r="F5" s="1521" t="s">
        <v>184</v>
      </c>
      <c r="G5" s="1522" t="s">
        <v>185</v>
      </c>
      <c r="H5" s="1522" t="s">
        <v>186</v>
      </c>
      <c r="I5" s="1527" t="s">
        <v>49</v>
      </c>
      <c r="J5" s="1528"/>
      <c r="K5" s="1528"/>
      <c r="L5" s="1528"/>
      <c r="M5" s="1528"/>
      <c r="N5" s="1529"/>
    </row>
    <row r="6" spans="1:14" ht="15.75" thickBot="1" x14ac:dyDescent="0.3">
      <c r="A6" s="1521"/>
      <c r="B6" s="1523"/>
      <c r="C6" s="1521"/>
      <c r="D6" s="1521"/>
      <c r="E6" s="1526"/>
      <c r="F6" s="1521"/>
      <c r="G6" s="1524"/>
      <c r="H6" s="1524"/>
      <c r="I6" s="1530"/>
      <c r="J6" s="1531"/>
      <c r="K6" s="1531"/>
      <c r="L6" s="1531"/>
      <c r="M6" s="1531"/>
      <c r="N6" s="1532"/>
    </row>
    <row r="7" spans="1:14" ht="39" thickBot="1" x14ac:dyDescent="0.3">
      <c r="A7" s="1521"/>
      <c r="B7" s="1524"/>
      <c r="C7" s="1521"/>
      <c r="D7" s="1521"/>
      <c r="E7" s="430" t="s">
        <v>50</v>
      </c>
      <c r="F7" s="431" t="s">
        <v>51</v>
      </c>
      <c r="G7" s="431" t="s">
        <v>52</v>
      </c>
      <c r="H7" s="431" t="s">
        <v>53</v>
      </c>
      <c r="I7" s="431" t="s">
        <v>54</v>
      </c>
      <c r="J7" s="431" t="s">
        <v>187</v>
      </c>
      <c r="K7" s="431" t="s">
        <v>188</v>
      </c>
      <c r="L7" s="431" t="s">
        <v>59</v>
      </c>
      <c r="M7" s="430" t="s">
        <v>189</v>
      </c>
      <c r="N7" s="430" t="s">
        <v>190</v>
      </c>
    </row>
    <row r="8" spans="1:14" ht="30" x14ac:dyDescent="0.25">
      <c r="A8" s="429" t="s">
        <v>656</v>
      </c>
      <c r="B8" s="427"/>
      <c r="C8" s="427"/>
      <c r="D8" s="428">
        <f>SUM(D9:D24)</f>
        <v>12300000000</v>
      </c>
      <c r="E8" s="427"/>
      <c r="F8" s="427"/>
      <c r="G8" s="427"/>
      <c r="H8" s="427"/>
      <c r="I8" s="427"/>
      <c r="J8" s="427"/>
      <c r="K8" s="427"/>
      <c r="L8" s="427"/>
      <c r="M8" s="427"/>
      <c r="N8" s="426"/>
    </row>
    <row r="9" spans="1:14" ht="86.25" customHeight="1" x14ac:dyDescent="0.25">
      <c r="A9" s="1513" t="s">
        <v>655</v>
      </c>
      <c r="B9" s="419" t="s">
        <v>654</v>
      </c>
      <c r="C9" s="406" t="s">
        <v>192</v>
      </c>
      <c r="D9" s="421">
        <v>690000000</v>
      </c>
      <c r="E9" s="406" t="s">
        <v>632</v>
      </c>
      <c r="F9" s="406" t="s">
        <v>580</v>
      </c>
      <c r="G9" s="406" t="s">
        <v>622</v>
      </c>
      <c r="H9" s="407" t="s">
        <v>621</v>
      </c>
      <c r="I9" s="406" t="s">
        <v>442</v>
      </c>
      <c r="J9" s="406" t="s">
        <v>442</v>
      </c>
      <c r="K9" s="406" t="s">
        <v>444</v>
      </c>
      <c r="L9" s="406" t="s">
        <v>577</v>
      </c>
      <c r="M9" s="406" t="s">
        <v>600</v>
      </c>
      <c r="N9" s="410" t="s">
        <v>445</v>
      </c>
    </row>
    <row r="10" spans="1:14" ht="75" x14ac:dyDescent="0.25">
      <c r="A10" s="1514"/>
      <c r="B10" s="419" t="s">
        <v>653</v>
      </c>
      <c r="C10" s="406" t="s">
        <v>192</v>
      </c>
      <c r="D10" s="421">
        <v>3100000000</v>
      </c>
      <c r="E10" s="406" t="s">
        <v>632</v>
      </c>
      <c r="F10" s="406" t="s">
        <v>580</v>
      </c>
      <c r="G10" s="406" t="s">
        <v>622</v>
      </c>
      <c r="H10" s="407" t="s">
        <v>621</v>
      </c>
      <c r="I10" s="406" t="s">
        <v>585</v>
      </c>
      <c r="J10" s="406" t="s">
        <v>585</v>
      </c>
      <c r="K10" s="406" t="s">
        <v>443</v>
      </c>
      <c r="L10" s="406" t="s">
        <v>600</v>
      </c>
      <c r="M10" s="406" t="s">
        <v>609</v>
      </c>
      <c r="N10" s="410" t="s">
        <v>628</v>
      </c>
    </row>
    <row r="11" spans="1:14" ht="65.25" customHeight="1" x14ac:dyDescent="0.25">
      <c r="A11" s="1513" t="s">
        <v>652</v>
      </c>
      <c r="B11" s="419" t="s">
        <v>651</v>
      </c>
      <c r="C11" s="406" t="s">
        <v>192</v>
      </c>
      <c r="D11" s="421">
        <v>1600000000</v>
      </c>
      <c r="E11" s="406" t="s">
        <v>632</v>
      </c>
      <c r="F11" s="406" t="s">
        <v>580</v>
      </c>
      <c r="G11" s="406" t="s">
        <v>622</v>
      </c>
      <c r="H11" s="407" t="s">
        <v>631</v>
      </c>
      <c r="I11" s="406" t="s">
        <v>602</v>
      </c>
      <c r="J11" s="406" t="s">
        <v>602</v>
      </c>
      <c r="K11" s="406" t="s">
        <v>588</v>
      </c>
      <c r="L11" s="406" t="s">
        <v>586</v>
      </c>
      <c r="M11" s="406" t="s">
        <v>588</v>
      </c>
      <c r="N11" s="410" t="s">
        <v>588</v>
      </c>
    </row>
    <row r="12" spans="1:14" ht="67.5" customHeight="1" x14ac:dyDescent="0.25">
      <c r="A12" s="1514"/>
      <c r="B12" s="419" t="s">
        <v>650</v>
      </c>
      <c r="C12" s="406" t="s">
        <v>192</v>
      </c>
      <c r="D12" s="421">
        <v>1000000000</v>
      </c>
      <c r="E12" s="406" t="s">
        <v>632</v>
      </c>
      <c r="F12" s="406" t="s">
        <v>580</v>
      </c>
      <c r="G12" s="406" t="s">
        <v>622</v>
      </c>
      <c r="H12" s="407" t="s">
        <v>631</v>
      </c>
      <c r="I12" s="406" t="s">
        <v>585</v>
      </c>
      <c r="J12" s="406" t="s">
        <v>585</v>
      </c>
      <c r="K12" s="406" t="s">
        <v>609</v>
      </c>
      <c r="L12" s="406" t="s">
        <v>444</v>
      </c>
      <c r="M12" s="406" t="s">
        <v>609</v>
      </c>
      <c r="N12" s="410" t="s">
        <v>444</v>
      </c>
    </row>
    <row r="13" spans="1:14" ht="75" x14ac:dyDescent="0.25">
      <c r="A13" s="425" t="s">
        <v>649</v>
      </c>
      <c r="B13" s="419" t="s">
        <v>648</v>
      </c>
      <c r="C13" s="406" t="s">
        <v>192</v>
      </c>
      <c r="D13" s="421">
        <v>300000000</v>
      </c>
      <c r="E13" s="406" t="s">
        <v>632</v>
      </c>
      <c r="F13" s="406" t="s">
        <v>580</v>
      </c>
      <c r="G13" s="406" t="s">
        <v>622</v>
      </c>
      <c r="H13" s="407" t="s">
        <v>621</v>
      </c>
      <c r="I13" s="406" t="s">
        <v>442</v>
      </c>
      <c r="J13" s="406" t="s">
        <v>442</v>
      </c>
      <c r="K13" s="406" t="s">
        <v>444</v>
      </c>
      <c r="L13" s="406" t="s">
        <v>628</v>
      </c>
      <c r="M13" s="406" t="s">
        <v>600</v>
      </c>
      <c r="N13" s="410" t="s">
        <v>577</v>
      </c>
    </row>
    <row r="14" spans="1:14" ht="63" customHeight="1" x14ac:dyDescent="0.25">
      <c r="A14" s="1515" t="s">
        <v>647</v>
      </c>
      <c r="B14" s="419" t="s">
        <v>646</v>
      </c>
      <c r="C14" s="406" t="s">
        <v>192</v>
      </c>
      <c r="D14" s="421">
        <v>267519084</v>
      </c>
      <c r="E14" s="417" t="s">
        <v>645</v>
      </c>
      <c r="F14" s="406" t="s">
        <v>580</v>
      </c>
      <c r="G14" s="406" t="s">
        <v>582</v>
      </c>
      <c r="H14" s="407" t="s">
        <v>631</v>
      </c>
      <c r="I14" s="1542" t="s">
        <v>582</v>
      </c>
      <c r="J14" s="1542"/>
      <c r="K14" s="1542"/>
      <c r="L14" s="1542"/>
      <c r="M14" s="1542"/>
      <c r="N14" s="1543"/>
    </row>
    <row r="15" spans="1:14" ht="72" customHeight="1" x14ac:dyDescent="0.25">
      <c r="A15" s="1516"/>
      <c r="B15" s="419" t="s">
        <v>644</v>
      </c>
      <c r="C15" s="406" t="s">
        <v>192</v>
      </c>
      <c r="D15" s="421">
        <f>380944182-98463266</f>
        <v>282480916</v>
      </c>
      <c r="E15" s="406" t="s">
        <v>622</v>
      </c>
      <c r="F15" s="406" t="s">
        <v>580</v>
      </c>
      <c r="G15" s="406" t="s">
        <v>622</v>
      </c>
      <c r="H15" s="407" t="s">
        <v>631</v>
      </c>
      <c r="I15" s="406" t="s">
        <v>609</v>
      </c>
      <c r="J15" s="406" t="s">
        <v>609</v>
      </c>
      <c r="K15" s="406" t="s">
        <v>628</v>
      </c>
      <c r="L15" s="406" t="s">
        <v>445</v>
      </c>
      <c r="M15" s="406" t="s">
        <v>577</v>
      </c>
      <c r="N15" s="420" t="s">
        <v>643</v>
      </c>
    </row>
    <row r="16" spans="1:14" ht="149.25" customHeight="1" x14ac:dyDescent="0.25">
      <c r="A16" s="1516"/>
      <c r="B16" s="419" t="s">
        <v>642</v>
      </c>
      <c r="C16" s="406" t="s">
        <v>192</v>
      </c>
      <c r="D16" s="421">
        <v>1300000000</v>
      </c>
      <c r="E16" s="406" t="s">
        <v>632</v>
      </c>
      <c r="F16" s="406" t="s">
        <v>580</v>
      </c>
      <c r="G16" s="406" t="s">
        <v>622</v>
      </c>
      <c r="H16" s="407" t="s">
        <v>637</v>
      </c>
      <c r="I16" s="406" t="s">
        <v>588</v>
      </c>
      <c r="J16" s="406" t="s">
        <v>588</v>
      </c>
      <c r="K16" s="406" t="s">
        <v>442</v>
      </c>
      <c r="L16" s="406" t="s">
        <v>609</v>
      </c>
      <c r="M16" s="406" t="s">
        <v>442</v>
      </c>
      <c r="N16" s="410" t="s">
        <v>445</v>
      </c>
    </row>
    <row r="17" spans="1:14" ht="118.5" customHeight="1" x14ac:dyDescent="0.25">
      <c r="A17" s="1516"/>
      <c r="B17" s="419" t="s">
        <v>641</v>
      </c>
      <c r="C17" s="406" t="s">
        <v>192</v>
      </c>
      <c r="D17" s="421">
        <v>600000000</v>
      </c>
      <c r="E17" s="406" t="s">
        <v>632</v>
      </c>
      <c r="F17" s="406" t="s">
        <v>580</v>
      </c>
      <c r="G17" s="406" t="s">
        <v>622</v>
      </c>
      <c r="H17" s="407" t="s">
        <v>637</v>
      </c>
      <c r="I17" s="406" t="s">
        <v>586</v>
      </c>
      <c r="J17" s="406" t="s">
        <v>586</v>
      </c>
      <c r="K17" s="406" t="s">
        <v>443</v>
      </c>
      <c r="L17" s="406" t="s">
        <v>444</v>
      </c>
      <c r="M17" s="406" t="s">
        <v>443</v>
      </c>
      <c r="N17" s="410" t="s">
        <v>577</v>
      </c>
    </row>
    <row r="18" spans="1:14" ht="75" x14ac:dyDescent="0.25">
      <c r="A18" s="1516"/>
      <c r="B18" s="419" t="s">
        <v>640</v>
      </c>
      <c r="C18" s="406" t="s">
        <v>192</v>
      </c>
      <c r="D18" s="421">
        <v>1020000000</v>
      </c>
      <c r="E18" s="406" t="s">
        <v>632</v>
      </c>
      <c r="F18" s="406" t="s">
        <v>580</v>
      </c>
      <c r="G18" s="406" t="s">
        <v>622</v>
      </c>
      <c r="H18" s="407" t="s">
        <v>639</v>
      </c>
      <c r="I18" s="406" t="s">
        <v>585</v>
      </c>
      <c r="J18" s="406" t="s">
        <v>585</v>
      </c>
      <c r="K18" s="406" t="s">
        <v>609</v>
      </c>
      <c r="L18" s="406" t="s">
        <v>444</v>
      </c>
      <c r="M18" s="406" t="s">
        <v>609</v>
      </c>
      <c r="N18" s="410" t="s">
        <v>628</v>
      </c>
    </row>
    <row r="19" spans="1:14" ht="105" x14ac:dyDescent="0.25">
      <c r="A19" s="1516"/>
      <c r="B19" s="419" t="s">
        <v>638</v>
      </c>
      <c r="C19" s="406" t="s">
        <v>192</v>
      </c>
      <c r="D19" s="421">
        <v>200000000</v>
      </c>
      <c r="E19" s="406" t="s">
        <v>622</v>
      </c>
      <c r="F19" s="406" t="s">
        <v>580</v>
      </c>
      <c r="G19" s="406" t="s">
        <v>622</v>
      </c>
      <c r="H19" s="407" t="s">
        <v>637</v>
      </c>
      <c r="I19" s="406" t="s">
        <v>609</v>
      </c>
      <c r="J19" s="406" t="s">
        <v>609</v>
      </c>
      <c r="K19" s="406" t="s">
        <v>628</v>
      </c>
      <c r="L19" s="406" t="s">
        <v>445</v>
      </c>
      <c r="M19" s="406" t="s">
        <v>577</v>
      </c>
      <c r="N19" s="420" t="s">
        <v>627</v>
      </c>
    </row>
    <row r="20" spans="1:14" ht="125.25" customHeight="1" x14ac:dyDescent="0.25">
      <c r="A20" s="1517"/>
      <c r="B20" s="419" t="s">
        <v>636</v>
      </c>
      <c r="C20" s="406" t="s">
        <v>192</v>
      </c>
      <c r="D20" s="421">
        <v>200000000</v>
      </c>
      <c r="E20" s="406" t="s">
        <v>622</v>
      </c>
      <c r="F20" s="406" t="s">
        <v>580</v>
      </c>
      <c r="G20" s="406" t="s">
        <v>622</v>
      </c>
      <c r="H20" s="424" t="s">
        <v>635</v>
      </c>
      <c r="I20" s="406" t="s">
        <v>609</v>
      </c>
      <c r="J20" s="406" t="s">
        <v>609</v>
      </c>
      <c r="K20" s="406" t="s">
        <v>628</v>
      </c>
      <c r="L20" s="406" t="s">
        <v>445</v>
      </c>
      <c r="M20" s="406" t="s">
        <v>577</v>
      </c>
      <c r="N20" s="420" t="s">
        <v>620</v>
      </c>
    </row>
    <row r="21" spans="1:14" ht="60" x14ac:dyDescent="0.25">
      <c r="A21" s="423" t="s">
        <v>634</v>
      </c>
      <c r="B21" s="419" t="s">
        <v>633</v>
      </c>
      <c r="C21" s="406" t="s">
        <v>192</v>
      </c>
      <c r="D21" s="421">
        <v>250000000</v>
      </c>
      <c r="E21" s="406" t="s">
        <v>632</v>
      </c>
      <c r="F21" s="406" t="s">
        <v>580</v>
      </c>
      <c r="G21" s="406" t="s">
        <v>622</v>
      </c>
      <c r="H21" s="407" t="s">
        <v>631</v>
      </c>
      <c r="I21" s="406" t="s">
        <v>442</v>
      </c>
      <c r="J21" s="406" t="s">
        <v>442</v>
      </c>
      <c r="K21" s="406" t="s">
        <v>444</v>
      </c>
      <c r="L21" s="406" t="s">
        <v>628</v>
      </c>
      <c r="M21" s="406" t="s">
        <v>600</v>
      </c>
      <c r="N21" s="410" t="s">
        <v>577</v>
      </c>
    </row>
    <row r="22" spans="1:14" ht="60" x14ac:dyDescent="0.25">
      <c r="A22" s="423" t="s">
        <v>630</v>
      </c>
      <c r="B22" s="422" t="s">
        <v>629</v>
      </c>
      <c r="C22" s="406" t="s">
        <v>192</v>
      </c>
      <c r="D22" s="421">
        <v>390000000</v>
      </c>
      <c r="E22" s="406" t="s">
        <v>622</v>
      </c>
      <c r="F22" s="406" t="s">
        <v>580</v>
      </c>
      <c r="G22" s="406" t="s">
        <v>622</v>
      </c>
      <c r="H22" s="406"/>
      <c r="I22" s="406" t="s">
        <v>609</v>
      </c>
      <c r="J22" s="406" t="s">
        <v>609</v>
      </c>
      <c r="K22" s="406" t="s">
        <v>628</v>
      </c>
      <c r="L22" s="406" t="s">
        <v>445</v>
      </c>
      <c r="M22" s="406" t="s">
        <v>577</v>
      </c>
      <c r="N22" s="420" t="s">
        <v>627</v>
      </c>
    </row>
    <row r="23" spans="1:14" ht="75" x14ac:dyDescent="0.25">
      <c r="A23" s="1515" t="s">
        <v>626</v>
      </c>
      <c r="B23" s="419" t="s">
        <v>625</v>
      </c>
      <c r="C23" s="406" t="s">
        <v>192</v>
      </c>
      <c r="D23" s="418">
        <v>531613103</v>
      </c>
      <c r="E23" s="417" t="s">
        <v>624</v>
      </c>
      <c r="F23" s="406" t="s">
        <v>580</v>
      </c>
      <c r="G23" s="406" t="s">
        <v>582</v>
      </c>
      <c r="H23" s="407" t="s">
        <v>621</v>
      </c>
      <c r="I23" s="1535" t="s">
        <v>582</v>
      </c>
      <c r="J23" s="1536"/>
      <c r="K23" s="1536"/>
      <c r="L23" s="1536"/>
      <c r="M23" s="1536"/>
      <c r="N23" s="1537"/>
    </row>
    <row r="24" spans="1:14" ht="75.75" thickBot="1" x14ac:dyDescent="0.3">
      <c r="A24" s="1518"/>
      <c r="B24" s="416" t="s">
        <v>623</v>
      </c>
      <c r="C24" s="408" t="s">
        <v>192</v>
      </c>
      <c r="D24" s="415">
        <v>568386897</v>
      </c>
      <c r="E24" s="408" t="s">
        <v>622</v>
      </c>
      <c r="F24" s="408" t="s">
        <v>580</v>
      </c>
      <c r="G24" s="408" t="s">
        <v>622</v>
      </c>
      <c r="H24" s="414" t="s">
        <v>621</v>
      </c>
      <c r="I24" s="408" t="s">
        <v>609</v>
      </c>
      <c r="J24" s="408" t="s">
        <v>609</v>
      </c>
      <c r="K24" s="408" t="s">
        <v>444</v>
      </c>
      <c r="L24" s="408" t="s">
        <v>577</v>
      </c>
      <c r="M24" s="408" t="s">
        <v>600</v>
      </c>
      <c r="N24" s="413" t="s">
        <v>620</v>
      </c>
    </row>
    <row r="26" spans="1:14" ht="75.75" thickBot="1" x14ac:dyDescent="0.3">
      <c r="A26" s="1533" t="s">
        <v>619</v>
      </c>
      <c r="B26" s="409" t="s">
        <v>618</v>
      </c>
      <c r="C26" s="406" t="s">
        <v>192</v>
      </c>
      <c r="D26" s="409">
        <v>1076961284</v>
      </c>
      <c r="E26" s="406" t="s">
        <v>583</v>
      </c>
      <c r="F26" s="408" t="s">
        <v>580</v>
      </c>
      <c r="G26" s="406" t="s">
        <v>582</v>
      </c>
      <c r="H26" s="407" t="s">
        <v>579</v>
      </c>
      <c r="I26" s="1535" t="s">
        <v>582</v>
      </c>
      <c r="J26" s="1536"/>
      <c r="K26" s="1536"/>
      <c r="L26" s="1536"/>
      <c r="M26" s="1536"/>
      <c r="N26" s="1537"/>
    </row>
    <row r="27" spans="1:14" ht="75.75" thickBot="1" x14ac:dyDescent="0.3">
      <c r="A27" s="1534"/>
      <c r="B27" s="409" t="s">
        <v>617</v>
      </c>
      <c r="C27" s="406" t="s">
        <v>192</v>
      </c>
      <c r="D27" s="409">
        <v>923038716</v>
      </c>
      <c r="E27" s="406" t="s">
        <v>65</v>
      </c>
      <c r="F27" s="408" t="s">
        <v>580</v>
      </c>
      <c r="G27" s="406" t="s">
        <v>65</v>
      </c>
      <c r="H27" s="407" t="s">
        <v>579</v>
      </c>
      <c r="I27" s="406" t="s">
        <v>444</v>
      </c>
      <c r="J27" s="406" t="s">
        <v>578</v>
      </c>
      <c r="K27" s="406" t="s">
        <v>576</v>
      </c>
      <c r="L27" s="406" t="s">
        <v>577</v>
      </c>
      <c r="M27" s="406" t="s">
        <v>576</v>
      </c>
      <c r="N27" s="405" t="s">
        <v>575</v>
      </c>
    </row>
    <row r="28" spans="1:14" ht="75.75" thickBot="1" x14ac:dyDescent="0.3">
      <c r="A28" s="1538" t="s">
        <v>616</v>
      </c>
      <c r="B28" s="409" t="s">
        <v>615</v>
      </c>
      <c r="C28" s="406" t="s">
        <v>192</v>
      </c>
      <c r="D28" s="412">
        <v>1386360906</v>
      </c>
      <c r="E28" s="406" t="s">
        <v>74</v>
      </c>
      <c r="F28" s="408" t="s">
        <v>580</v>
      </c>
      <c r="G28" s="406" t="s">
        <v>65</v>
      </c>
      <c r="H28" s="407" t="s">
        <v>579</v>
      </c>
      <c r="I28" s="406" t="s">
        <v>602</v>
      </c>
      <c r="J28" s="406" t="s">
        <v>602</v>
      </c>
      <c r="K28" s="406" t="s">
        <v>602</v>
      </c>
      <c r="L28" s="406" t="s">
        <v>586</v>
      </c>
      <c r="M28" s="406" t="s">
        <v>602</v>
      </c>
      <c r="N28" s="410" t="s">
        <v>445</v>
      </c>
    </row>
    <row r="29" spans="1:14" ht="75.75" thickBot="1" x14ac:dyDescent="0.3">
      <c r="A29" s="1538"/>
      <c r="B29" s="409" t="s">
        <v>614</v>
      </c>
      <c r="C29" s="406" t="s">
        <v>192</v>
      </c>
      <c r="D29" s="409">
        <v>233918956</v>
      </c>
      <c r="E29" s="406" t="s">
        <v>74</v>
      </c>
      <c r="F29" s="408" t="s">
        <v>580</v>
      </c>
      <c r="G29" s="406" t="s">
        <v>65</v>
      </c>
      <c r="H29" s="407" t="s">
        <v>579</v>
      </c>
      <c r="I29" s="406" t="s">
        <v>602</v>
      </c>
      <c r="J29" s="406" t="s">
        <v>602</v>
      </c>
      <c r="K29" s="406" t="s">
        <v>602</v>
      </c>
      <c r="L29" s="406" t="s">
        <v>586</v>
      </c>
      <c r="M29" s="406" t="s">
        <v>602</v>
      </c>
      <c r="N29" s="410" t="s">
        <v>445</v>
      </c>
    </row>
    <row r="30" spans="1:14" ht="75.75" thickBot="1" x14ac:dyDescent="0.3">
      <c r="A30" s="1538"/>
      <c r="B30" s="409" t="s">
        <v>613</v>
      </c>
      <c r="C30" s="406" t="s">
        <v>192</v>
      </c>
      <c r="D30" s="409">
        <v>158238975</v>
      </c>
      <c r="E30" s="406" t="s">
        <v>74</v>
      </c>
      <c r="F30" s="408" t="s">
        <v>580</v>
      </c>
      <c r="G30" s="406" t="s">
        <v>65</v>
      </c>
      <c r="H30" s="407" t="s">
        <v>579</v>
      </c>
      <c r="I30" s="406" t="s">
        <v>602</v>
      </c>
      <c r="J30" s="406" t="s">
        <v>602</v>
      </c>
      <c r="K30" s="406" t="s">
        <v>602</v>
      </c>
      <c r="L30" s="406" t="s">
        <v>586</v>
      </c>
      <c r="M30" s="406" t="s">
        <v>602</v>
      </c>
      <c r="N30" s="410" t="s">
        <v>445</v>
      </c>
    </row>
    <row r="31" spans="1:14" ht="75.75" thickBot="1" x14ac:dyDescent="0.3">
      <c r="A31" s="1538"/>
      <c r="B31" s="409" t="s">
        <v>612</v>
      </c>
      <c r="C31" s="406" t="s">
        <v>192</v>
      </c>
      <c r="D31" s="409">
        <v>117287573</v>
      </c>
      <c r="E31" s="406" t="s">
        <v>74</v>
      </c>
      <c r="F31" s="408" t="s">
        <v>580</v>
      </c>
      <c r="G31" s="406" t="s">
        <v>65</v>
      </c>
      <c r="H31" s="407" t="s">
        <v>579</v>
      </c>
      <c r="I31" s="406" t="s">
        <v>602</v>
      </c>
      <c r="J31" s="406" t="s">
        <v>602</v>
      </c>
      <c r="K31" s="406" t="s">
        <v>602</v>
      </c>
      <c r="L31" s="406" t="s">
        <v>586</v>
      </c>
      <c r="M31" s="406" t="s">
        <v>602</v>
      </c>
      <c r="N31" s="410" t="s">
        <v>445</v>
      </c>
    </row>
    <row r="32" spans="1:14" ht="75.75" thickBot="1" x14ac:dyDescent="0.3">
      <c r="A32" s="1538"/>
      <c r="B32" s="409" t="s">
        <v>611</v>
      </c>
      <c r="C32" s="406" t="s">
        <v>192</v>
      </c>
      <c r="D32" s="409">
        <v>99928046</v>
      </c>
      <c r="E32" s="406" t="s">
        <v>74</v>
      </c>
      <c r="F32" s="408" t="s">
        <v>580</v>
      </c>
      <c r="G32" s="406" t="s">
        <v>65</v>
      </c>
      <c r="H32" s="407" t="s">
        <v>579</v>
      </c>
      <c r="I32" s="406" t="s">
        <v>602</v>
      </c>
      <c r="J32" s="406" t="s">
        <v>602</v>
      </c>
      <c r="K32" s="406" t="s">
        <v>602</v>
      </c>
      <c r="L32" s="406" t="s">
        <v>586</v>
      </c>
      <c r="M32" s="406" t="s">
        <v>602</v>
      </c>
      <c r="N32" s="410" t="s">
        <v>445</v>
      </c>
    </row>
    <row r="33" spans="1:14" ht="75.75" thickBot="1" x14ac:dyDescent="0.3">
      <c r="A33" s="1538"/>
      <c r="B33" s="409" t="s">
        <v>610</v>
      </c>
      <c r="C33" s="406" t="s">
        <v>192</v>
      </c>
      <c r="D33" s="409">
        <v>75000000</v>
      </c>
      <c r="E33" s="406" t="s">
        <v>74</v>
      </c>
      <c r="F33" s="408" t="s">
        <v>580</v>
      </c>
      <c r="G33" s="406" t="s">
        <v>65</v>
      </c>
      <c r="H33" s="407" t="s">
        <v>579</v>
      </c>
      <c r="I33" s="406" t="s">
        <v>602</v>
      </c>
      <c r="J33" s="406" t="s">
        <v>602</v>
      </c>
      <c r="K33" s="406" t="s">
        <v>602</v>
      </c>
      <c r="L33" s="406" t="s">
        <v>586</v>
      </c>
      <c r="M33" s="406" t="s">
        <v>602</v>
      </c>
      <c r="N33" s="410" t="s">
        <v>609</v>
      </c>
    </row>
    <row r="34" spans="1:14" ht="75.75" thickBot="1" x14ac:dyDescent="0.3">
      <c r="A34" s="1538"/>
      <c r="B34" s="409" t="s">
        <v>608</v>
      </c>
      <c r="C34" s="406" t="s">
        <v>192</v>
      </c>
      <c r="D34" s="409">
        <v>50000000</v>
      </c>
      <c r="E34" s="406" t="s">
        <v>74</v>
      </c>
      <c r="F34" s="408" t="s">
        <v>580</v>
      </c>
      <c r="G34" s="406" t="s">
        <v>65</v>
      </c>
      <c r="H34" s="407" t="s">
        <v>579</v>
      </c>
      <c r="I34" s="406" t="s">
        <v>602</v>
      </c>
      <c r="J34" s="406" t="s">
        <v>602</v>
      </c>
      <c r="K34" s="406" t="s">
        <v>602</v>
      </c>
      <c r="L34" s="406" t="s">
        <v>586</v>
      </c>
      <c r="M34" s="406" t="s">
        <v>602</v>
      </c>
      <c r="N34" s="410" t="s">
        <v>445</v>
      </c>
    </row>
    <row r="35" spans="1:14" ht="75.75" thickBot="1" x14ac:dyDescent="0.3">
      <c r="A35" s="1538"/>
      <c r="B35" s="409" t="s">
        <v>607</v>
      </c>
      <c r="C35" s="406" t="s">
        <v>192</v>
      </c>
      <c r="D35" s="409">
        <v>59821300</v>
      </c>
      <c r="E35" s="406" t="s">
        <v>74</v>
      </c>
      <c r="F35" s="408" t="s">
        <v>580</v>
      </c>
      <c r="G35" s="406" t="s">
        <v>65</v>
      </c>
      <c r="H35" s="407" t="s">
        <v>579</v>
      </c>
      <c r="I35" s="406" t="s">
        <v>602</v>
      </c>
      <c r="J35" s="406" t="s">
        <v>602</v>
      </c>
      <c r="K35" s="406" t="s">
        <v>602</v>
      </c>
      <c r="L35" s="406" t="s">
        <v>586</v>
      </c>
      <c r="M35" s="406" t="s">
        <v>602</v>
      </c>
      <c r="N35" s="410" t="s">
        <v>445</v>
      </c>
    </row>
    <row r="36" spans="1:14" ht="75.75" thickBot="1" x14ac:dyDescent="0.3">
      <c r="A36" s="1538"/>
      <c r="B36" s="409" t="s">
        <v>606</v>
      </c>
      <c r="C36" s="406" t="s">
        <v>192</v>
      </c>
      <c r="D36" s="409">
        <v>25324500</v>
      </c>
      <c r="E36" s="406" t="s">
        <v>74</v>
      </c>
      <c r="F36" s="408" t="s">
        <v>580</v>
      </c>
      <c r="G36" s="406" t="s">
        <v>65</v>
      </c>
      <c r="H36" s="407" t="s">
        <v>579</v>
      </c>
      <c r="I36" s="406" t="s">
        <v>602</v>
      </c>
      <c r="J36" s="406" t="s">
        <v>602</v>
      </c>
      <c r="K36" s="406" t="s">
        <v>602</v>
      </c>
      <c r="L36" s="406" t="s">
        <v>586</v>
      </c>
      <c r="M36" s="406" t="s">
        <v>602</v>
      </c>
      <c r="N36" s="410" t="s">
        <v>445</v>
      </c>
    </row>
    <row r="37" spans="1:14" ht="75.75" thickBot="1" x14ac:dyDescent="0.3">
      <c r="A37" s="1538"/>
      <c r="B37" s="409" t="s">
        <v>605</v>
      </c>
      <c r="C37" s="406" t="s">
        <v>192</v>
      </c>
      <c r="D37" s="409">
        <v>15972150</v>
      </c>
      <c r="E37" s="406" t="s">
        <v>74</v>
      </c>
      <c r="F37" s="408" t="s">
        <v>580</v>
      </c>
      <c r="G37" s="406" t="s">
        <v>65</v>
      </c>
      <c r="H37" s="407" t="s">
        <v>579</v>
      </c>
      <c r="I37" s="406" t="s">
        <v>602</v>
      </c>
      <c r="J37" s="406" t="s">
        <v>602</v>
      </c>
      <c r="K37" s="406" t="s">
        <v>602</v>
      </c>
      <c r="L37" s="406" t="s">
        <v>586</v>
      </c>
      <c r="M37" s="406" t="s">
        <v>602</v>
      </c>
      <c r="N37" s="410" t="s">
        <v>445</v>
      </c>
    </row>
    <row r="38" spans="1:14" ht="75.75" thickBot="1" x14ac:dyDescent="0.3">
      <c r="A38" s="1538"/>
      <c r="B38" s="411" t="s">
        <v>604</v>
      </c>
      <c r="C38" s="406" t="s">
        <v>192</v>
      </c>
      <c r="D38" s="409">
        <v>30000000</v>
      </c>
      <c r="E38" s="406" t="s">
        <v>74</v>
      </c>
      <c r="F38" s="408" t="s">
        <v>580</v>
      </c>
      <c r="G38" s="406" t="s">
        <v>65</v>
      </c>
      <c r="H38" s="407" t="s">
        <v>579</v>
      </c>
      <c r="I38" s="406" t="s">
        <v>602</v>
      </c>
      <c r="J38" s="406" t="s">
        <v>602</v>
      </c>
      <c r="K38" s="406" t="s">
        <v>602</v>
      </c>
      <c r="L38" s="406" t="s">
        <v>586</v>
      </c>
      <c r="M38" s="406" t="s">
        <v>602</v>
      </c>
      <c r="N38" s="410" t="s">
        <v>445</v>
      </c>
    </row>
    <row r="39" spans="1:14" ht="75.75" thickBot="1" x14ac:dyDescent="0.3">
      <c r="A39" s="1538"/>
      <c r="B39" s="409" t="s">
        <v>603</v>
      </c>
      <c r="C39" s="406" t="s">
        <v>192</v>
      </c>
      <c r="D39" s="409">
        <v>80000000</v>
      </c>
      <c r="E39" s="406" t="s">
        <v>74</v>
      </c>
      <c r="F39" s="408" t="s">
        <v>580</v>
      </c>
      <c r="G39" s="406" t="s">
        <v>65</v>
      </c>
      <c r="H39" s="407" t="s">
        <v>579</v>
      </c>
      <c r="I39" s="406" t="s">
        <v>602</v>
      </c>
      <c r="J39" s="406" t="s">
        <v>602</v>
      </c>
      <c r="K39" s="406" t="s">
        <v>602</v>
      </c>
      <c r="L39" s="406" t="s">
        <v>586</v>
      </c>
      <c r="M39" s="406" t="s">
        <v>602</v>
      </c>
      <c r="N39" s="410" t="s">
        <v>445</v>
      </c>
    </row>
    <row r="40" spans="1:14" ht="75.75" thickBot="1" x14ac:dyDescent="0.3">
      <c r="A40" s="1538"/>
      <c r="B40" s="409" t="s">
        <v>601</v>
      </c>
      <c r="C40" s="406" t="s">
        <v>192</v>
      </c>
      <c r="D40" s="409">
        <v>948000000</v>
      </c>
      <c r="E40" s="406" t="s">
        <v>74</v>
      </c>
      <c r="F40" s="408" t="s">
        <v>580</v>
      </c>
      <c r="G40" s="406" t="s">
        <v>65</v>
      </c>
      <c r="H40" s="407" t="s">
        <v>579</v>
      </c>
      <c r="I40" s="406" t="s">
        <v>588</v>
      </c>
      <c r="J40" s="406" t="s">
        <v>588</v>
      </c>
      <c r="K40" s="406" t="s">
        <v>586</v>
      </c>
      <c r="L40" s="406" t="s">
        <v>585</v>
      </c>
      <c r="M40" s="406" t="s">
        <v>586</v>
      </c>
      <c r="N40" s="410" t="s">
        <v>600</v>
      </c>
    </row>
    <row r="41" spans="1:14" ht="75.75" thickBot="1" x14ac:dyDescent="0.3">
      <c r="A41" s="1538"/>
      <c r="B41" s="409" t="s">
        <v>599</v>
      </c>
      <c r="C41" s="406" t="s">
        <v>192</v>
      </c>
      <c r="D41" s="409">
        <v>144799200</v>
      </c>
      <c r="E41" s="406" t="s">
        <v>74</v>
      </c>
      <c r="F41" s="408" t="s">
        <v>580</v>
      </c>
      <c r="G41" s="406" t="s">
        <v>65</v>
      </c>
      <c r="H41" s="407" t="s">
        <v>579</v>
      </c>
      <c r="I41" s="406" t="s">
        <v>588</v>
      </c>
      <c r="J41" s="406" t="s">
        <v>588</v>
      </c>
      <c r="K41" s="406" t="s">
        <v>586</v>
      </c>
      <c r="L41" s="406" t="s">
        <v>585</v>
      </c>
      <c r="M41" s="406" t="s">
        <v>586</v>
      </c>
      <c r="N41" s="410" t="s">
        <v>445</v>
      </c>
    </row>
    <row r="42" spans="1:14" ht="75.75" thickBot="1" x14ac:dyDescent="0.3">
      <c r="A42" s="1538"/>
      <c r="B42" s="409" t="s">
        <v>598</v>
      </c>
      <c r="C42" s="406" t="s">
        <v>192</v>
      </c>
      <c r="D42" s="409">
        <v>80000000</v>
      </c>
      <c r="E42" s="406" t="s">
        <v>74</v>
      </c>
      <c r="F42" s="408" t="s">
        <v>580</v>
      </c>
      <c r="G42" s="406" t="s">
        <v>65</v>
      </c>
      <c r="H42" s="407" t="s">
        <v>579</v>
      </c>
      <c r="I42" s="406" t="s">
        <v>588</v>
      </c>
      <c r="J42" s="406" t="s">
        <v>586</v>
      </c>
      <c r="K42" s="406" t="s">
        <v>586</v>
      </c>
      <c r="L42" s="406" t="s">
        <v>585</v>
      </c>
      <c r="M42" s="406" t="s">
        <v>586</v>
      </c>
      <c r="N42" s="410" t="s">
        <v>445</v>
      </c>
    </row>
    <row r="43" spans="1:14" ht="75.75" thickBot="1" x14ac:dyDescent="0.3">
      <c r="A43" s="1538"/>
      <c r="B43" s="409" t="s">
        <v>597</v>
      </c>
      <c r="C43" s="406" t="s">
        <v>192</v>
      </c>
      <c r="D43" s="409">
        <v>150000000</v>
      </c>
      <c r="E43" s="406" t="s">
        <v>74</v>
      </c>
      <c r="F43" s="408" t="s">
        <v>580</v>
      </c>
      <c r="G43" s="406" t="s">
        <v>65</v>
      </c>
      <c r="H43" s="407" t="s">
        <v>579</v>
      </c>
      <c r="I43" s="406" t="s">
        <v>588</v>
      </c>
      <c r="J43" s="406" t="s">
        <v>586</v>
      </c>
      <c r="K43" s="406" t="s">
        <v>586</v>
      </c>
      <c r="L43" s="406" t="s">
        <v>585</v>
      </c>
      <c r="M43" s="406" t="s">
        <v>586</v>
      </c>
      <c r="N43" s="410" t="s">
        <v>445</v>
      </c>
    </row>
    <row r="44" spans="1:14" ht="75.75" thickBot="1" x14ac:dyDescent="0.3">
      <c r="A44" s="1538"/>
      <c r="B44" s="409" t="s">
        <v>596</v>
      </c>
      <c r="C44" s="406" t="s">
        <v>192</v>
      </c>
      <c r="D44" s="409">
        <v>40000000</v>
      </c>
      <c r="E44" s="406" t="s">
        <v>74</v>
      </c>
      <c r="F44" s="408" t="s">
        <v>580</v>
      </c>
      <c r="G44" s="406" t="s">
        <v>65</v>
      </c>
      <c r="H44" s="407" t="s">
        <v>579</v>
      </c>
      <c r="I44" s="406" t="s">
        <v>588</v>
      </c>
      <c r="J44" s="406" t="s">
        <v>586</v>
      </c>
      <c r="K44" s="406" t="s">
        <v>586</v>
      </c>
      <c r="L44" s="406" t="s">
        <v>585</v>
      </c>
      <c r="M44" s="406" t="s">
        <v>586</v>
      </c>
      <c r="N44" s="410" t="s">
        <v>445</v>
      </c>
    </row>
    <row r="45" spans="1:14" ht="75.75" thickBot="1" x14ac:dyDescent="0.3">
      <c r="A45" s="1538"/>
      <c r="B45" s="409" t="s">
        <v>595</v>
      </c>
      <c r="C45" s="406" t="s">
        <v>192</v>
      </c>
      <c r="D45" s="409">
        <v>270000000</v>
      </c>
      <c r="E45" s="406" t="s">
        <v>74</v>
      </c>
      <c r="F45" s="408" t="s">
        <v>580</v>
      </c>
      <c r="G45" s="406" t="s">
        <v>65</v>
      </c>
      <c r="H45" s="407" t="s">
        <v>579</v>
      </c>
      <c r="I45" s="406" t="s">
        <v>588</v>
      </c>
      <c r="J45" s="406" t="s">
        <v>586</v>
      </c>
      <c r="K45" s="406" t="s">
        <v>586</v>
      </c>
      <c r="L45" s="406" t="s">
        <v>585</v>
      </c>
      <c r="M45" s="406" t="s">
        <v>586</v>
      </c>
      <c r="N45" s="410" t="s">
        <v>445</v>
      </c>
    </row>
    <row r="46" spans="1:14" ht="75.75" thickBot="1" x14ac:dyDescent="0.3">
      <c r="A46" s="1538"/>
      <c r="B46" s="409" t="s">
        <v>594</v>
      </c>
      <c r="C46" s="406" t="s">
        <v>192</v>
      </c>
      <c r="D46" s="409">
        <v>1268027394</v>
      </c>
      <c r="E46" s="406" t="s">
        <v>74</v>
      </c>
      <c r="F46" s="408" t="s">
        <v>580</v>
      </c>
      <c r="G46" s="406" t="s">
        <v>65</v>
      </c>
      <c r="H46" s="407" t="s">
        <v>579</v>
      </c>
      <c r="I46" s="406" t="s">
        <v>588</v>
      </c>
      <c r="J46" s="406" t="s">
        <v>586</v>
      </c>
      <c r="K46" s="406" t="s">
        <v>586</v>
      </c>
      <c r="L46" s="406" t="s">
        <v>585</v>
      </c>
      <c r="M46" s="406" t="s">
        <v>586</v>
      </c>
      <c r="N46" s="410" t="s">
        <v>445</v>
      </c>
    </row>
    <row r="47" spans="1:14" ht="75.75" thickBot="1" x14ac:dyDescent="0.3">
      <c r="A47" s="1538"/>
      <c r="B47" s="409" t="s">
        <v>593</v>
      </c>
      <c r="C47" s="406" t="s">
        <v>192</v>
      </c>
      <c r="D47" s="409">
        <v>447321000</v>
      </c>
      <c r="E47" s="406" t="s">
        <v>74</v>
      </c>
      <c r="F47" s="408" t="s">
        <v>580</v>
      </c>
      <c r="G47" s="406" t="s">
        <v>65</v>
      </c>
      <c r="H47" s="407" t="s">
        <v>579</v>
      </c>
      <c r="I47" s="406" t="s">
        <v>588</v>
      </c>
      <c r="J47" s="406" t="s">
        <v>586</v>
      </c>
      <c r="K47" s="406" t="s">
        <v>586</v>
      </c>
      <c r="L47" s="406" t="s">
        <v>585</v>
      </c>
      <c r="M47" s="406" t="s">
        <v>586</v>
      </c>
      <c r="N47" s="410" t="s">
        <v>445</v>
      </c>
    </row>
    <row r="48" spans="1:14" ht="75.75" thickBot="1" x14ac:dyDescent="0.3">
      <c r="A48" s="1538"/>
      <c r="B48" s="409" t="s">
        <v>592</v>
      </c>
      <c r="C48" s="406" t="s">
        <v>192</v>
      </c>
      <c r="D48" s="409">
        <v>170000000</v>
      </c>
      <c r="E48" s="406" t="s">
        <v>74</v>
      </c>
      <c r="F48" s="408" t="s">
        <v>580</v>
      </c>
      <c r="G48" s="406" t="s">
        <v>65</v>
      </c>
      <c r="H48" s="407" t="s">
        <v>579</v>
      </c>
      <c r="I48" s="406" t="s">
        <v>588</v>
      </c>
      <c r="J48" s="406" t="s">
        <v>586</v>
      </c>
      <c r="K48" s="406" t="s">
        <v>586</v>
      </c>
      <c r="L48" s="406" t="s">
        <v>585</v>
      </c>
      <c r="M48" s="406" t="s">
        <v>586</v>
      </c>
      <c r="N48" s="410" t="s">
        <v>445</v>
      </c>
    </row>
    <row r="49" spans="1:14" ht="75.75" thickBot="1" x14ac:dyDescent="0.3">
      <c r="A49" s="1538"/>
      <c r="B49" s="409" t="s">
        <v>591</v>
      </c>
      <c r="C49" s="406" t="s">
        <v>192</v>
      </c>
      <c r="D49" s="409">
        <v>300000000</v>
      </c>
      <c r="E49" s="406" t="s">
        <v>74</v>
      </c>
      <c r="F49" s="408" t="s">
        <v>580</v>
      </c>
      <c r="G49" s="406" t="s">
        <v>65</v>
      </c>
      <c r="H49" s="407" t="s">
        <v>579</v>
      </c>
      <c r="I49" s="406" t="s">
        <v>588</v>
      </c>
      <c r="J49" s="406" t="s">
        <v>586</v>
      </c>
      <c r="K49" s="406" t="s">
        <v>586</v>
      </c>
      <c r="L49" s="406" t="s">
        <v>585</v>
      </c>
      <c r="M49" s="406" t="s">
        <v>586</v>
      </c>
      <c r="N49" s="410" t="s">
        <v>445</v>
      </c>
    </row>
    <row r="50" spans="1:14" ht="75.75" thickBot="1" x14ac:dyDescent="0.3">
      <c r="A50" s="1538"/>
      <c r="B50" s="409" t="s">
        <v>590</v>
      </c>
      <c r="C50" s="406" t="s">
        <v>192</v>
      </c>
      <c r="D50" s="409">
        <v>50000000</v>
      </c>
      <c r="E50" s="406" t="s">
        <v>74</v>
      </c>
      <c r="F50" s="408" t="s">
        <v>580</v>
      </c>
      <c r="G50" s="406" t="s">
        <v>65</v>
      </c>
      <c r="H50" s="407" t="s">
        <v>579</v>
      </c>
      <c r="I50" s="406" t="s">
        <v>586</v>
      </c>
      <c r="J50" s="406" t="s">
        <v>585</v>
      </c>
      <c r="K50" s="406" t="s">
        <v>585</v>
      </c>
      <c r="L50" s="406" t="s">
        <v>442</v>
      </c>
      <c r="M50" s="406" t="s">
        <v>585</v>
      </c>
      <c r="N50" s="410" t="s">
        <v>445</v>
      </c>
    </row>
    <row r="51" spans="1:14" ht="75.75" thickBot="1" x14ac:dyDescent="0.3">
      <c r="A51" s="1538"/>
      <c r="B51" s="409" t="s">
        <v>589</v>
      </c>
      <c r="C51" s="406" t="s">
        <v>192</v>
      </c>
      <c r="D51" s="409">
        <v>150000000</v>
      </c>
      <c r="E51" s="406" t="s">
        <v>74</v>
      </c>
      <c r="F51" s="408" t="s">
        <v>580</v>
      </c>
      <c r="G51" s="406" t="s">
        <v>65</v>
      </c>
      <c r="H51" s="407" t="s">
        <v>579</v>
      </c>
      <c r="I51" s="406" t="s">
        <v>588</v>
      </c>
      <c r="J51" s="406" t="s">
        <v>586</v>
      </c>
      <c r="K51" s="406" t="s">
        <v>586</v>
      </c>
      <c r="L51" s="406" t="s">
        <v>585</v>
      </c>
      <c r="M51" s="406" t="s">
        <v>586</v>
      </c>
      <c r="N51" s="410" t="s">
        <v>445</v>
      </c>
    </row>
    <row r="52" spans="1:14" ht="75.75" thickBot="1" x14ac:dyDescent="0.3">
      <c r="A52" s="1538"/>
      <c r="B52" s="409" t="s">
        <v>587</v>
      </c>
      <c r="C52" s="406" t="s">
        <v>192</v>
      </c>
      <c r="D52" s="409">
        <v>130000000</v>
      </c>
      <c r="E52" s="406" t="s">
        <v>74</v>
      </c>
      <c r="F52" s="408" t="s">
        <v>580</v>
      </c>
      <c r="G52" s="406" t="s">
        <v>65</v>
      </c>
      <c r="H52" s="407" t="s">
        <v>579</v>
      </c>
      <c r="I52" s="406" t="s">
        <v>586</v>
      </c>
      <c r="J52" s="406" t="s">
        <v>585</v>
      </c>
      <c r="K52" s="406" t="s">
        <v>585</v>
      </c>
      <c r="L52" s="406" t="s">
        <v>442</v>
      </c>
      <c r="M52" s="406" t="s">
        <v>585</v>
      </c>
      <c r="N52" s="410" t="s">
        <v>445</v>
      </c>
    </row>
    <row r="53" spans="1:14" ht="75.75" thickBot="1" x14ac:dyDescent="0.3">
      <c r="A53" s="1538"/>
      <c r="B53" s="409" t="s">
        <v>584</v>
      </c>
      <c r="C53" s="406" t="s">
        <v>192</v>
      </c>
      <c r="D53" s="409">
        <v>322430120</v>
      </c>
      <c r="E53" s="406" t="s">
        <v>583</v>
      </c>
      <c r="F53" s="408" t="s">
        <v>580</v>
      </c>
      <c r="G53" s="406" t="s">
        <v>582</v>
      </c>
      <c r="H53" s="407" t="s">
        <v>579</v>
      </c>
      <c r="I53" s="1539" t="s">
        <v>582</v>
      </c>
      <c r="J53" s="1540"/>
      <c r="K53" s="1540"/>
      <c r="L53" s="1540"/>
      <c r="M53" s="1540"/>
      <c r="N53" s="1541"/>
    </row>
    <row r="54" spans="1:14" ht="75.75" thickBot="1" x14ac:dyDescent="0.3">
      <c r="A54" s="1538"/>
      <c r="B54" s="409" t="s">
        <v>581</v>
      </c>
      <c r="C54" s="406" t="s">
        <v>192</v>
      </c>
      <c r="D54" s="409">
        <v>197569880</v>
      </c>
      <c r="E54" s="406" t="s">
        <v>65</v>
      </c>
      <c r="F54" s="408" t="s">
        <v>580</v>
      </c>
      <c r="G54" s="406" t="s">
        <v>65</v>
      </c>
      <c r="H54" s="407" t="s">
        <v>579</v>
      </c>
      <c r="I54" s="406" t="s">
        <v>444</v>
      </c>
      <c r="J54" s="406" t="s">
        <v>578</v>
      </c>
      <c r="K54" s="406" t="s">
        <v>576</v>
      </c>
      <c r="L54" s="406" t="s">
        <v>577</v>
      </c>
      <c r="M54" s="406" t="s">
        <v>576</v>
      </c>
      <c r="N54" s="405" t="s">
        <v>575</v>
      </c>
    </row>
  </sheetData>
  <mergeCells count="20">
    <mergeCell ref="A26:A27"/>
    <mergeCell ref="I26:N26"/>
    <mergeCell ref="A28:A54"/>
    <mergeCell ref="I53:N53"/>
    <mergeCell ref="I14:N14"/>
    <mergeCell ref="I23:N23"/>
    <mergeCell ref="A11:A12"/>
    <mergeCell ref="A14:A20"/>
    <mergeCell ref="A23:A24"/>
    <mergeCell ref="A3:N3"/>
    <mergeCell ref="A5:A7"/>
    <mergeCell ref="B5:B7"/>
    <mergeCell ref="C5:C7"/>
    <mergeCell ref="D5:D7"/>
    <mergeCell ref="E5:E6"/>
    <mergeCell ref="F5:F6"/>
    <mergeCell ref="G5:G6"/>
    <mergeCell ref="H5:H6"/>
    <mergeCell ref="I5:N6"/>
    <mergeCell ref="A9:A10"/>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3:O105"/>
  <sheetViews>
    <sheetView workbookViewId="0">
      <pane ySplit="7" topLeftCell="A8" activePane="bottomLeft" state="frozen"/>
      <selection activeCell="D1" sqref="D1"/>
      <selection pane="bottomLeft" activeCell="H8" sqref="H8"/>
    </sheetView>
  </sheetViews>
  <sheetFormatPr baseColWidth="10" defaultRowHeight="15" x14ac:dyDescent="0.25"/>
  <cols>
    <col min="1" max="1" width="16.42578125" style="89" customWidth="1"/>
    <col min="2" max="2" width="30.140625" style="89" customWidth="1"/>
    <col min="3" max="3" width="31.28515625" style="89" customWidth="1"/>
    <col min="4" max="4" width="17.42578125" style="216" customWidth="1"/>
    <col min="5" max="5" width="37" style="196" customWidth="1"/>
    <col min="6" max="6" width="35.140625" style="89" customWidth="1"/>
    <col min="7" max="7" width="17" style="196" customWidth="1"/>
    <col min="8" max="8" width="20.42578125" style="89" customWidth="1"/>
    <col min="9" max="9" width="24.28515625" style="196" customWidth="1"/>
    <col min="10" max="10" width="25.7109375" style="196" customWidth="1"/>
    <col min="11" max="11" width="20.5703125" style="196" customWidth="1"/>
    <col min="12" max="12" width="17.5703125" style="196" customWidth="1"/>
    <col min="13" max="13" width="18.140625" style="196" customWidth="1"/>
    <col min="14" max="14" width="19" style="196" customWidth="1"/>
    <col min="15" max="16384" width="11.42578125" style="89"/>
  </cols>
  <sheetData>
    <row r="3" spans="1:15" ht="78.75" customHeight="1" x14ac:dyDescent="0.25">
      <c r="A3" s="1519" t="s">
        <v>181</v>
      </c>
      <c r="B3" s="1520"/>
      <c r="C3" s="1520"/>
      <c r="D3" s="1520"/>
      <c r="E3" s="1520"/>
      <c r="F3" s="1520"/>
      <c r="G3" s="1520"/>
      <c r="H3" s="1520"/>
      <c r="I3" s="1520"/>
      <c r="J3" s="1520"/>
      <c r="K3" s="1520"/>
      <c r="L3" s="1520"/>
      <c r="M3" s="1520"/>
      <c r="N3" s="1520"/>
    </row>
    <row r="4" spans="1:15" ht="15.75" thickBot="1" x14ac:dyDescent="0.3">
      <c r="A4" s="90"/>
      <c r="B4" s="90"/>
      <c r="C4" s="90"/>
      <c r="D4" s="207"/>
      <c r="E4" s="109"/>
      <c r="F4" s="90"/>
      <c r="G4" s="109"/>
      <c r="H4" s="90"/>
      <c r="I4" s="109"/>
      <c r="J4" s="109"/>
      <c r="K4" s="109"/>
      <c r="L4" s="109"/>
      <c r="M4" s="109"/>
      <c r="N4" s="109"/>
    </row>
    <row r="5" spans="1:15" ht="15.75" thickBot="1" x14ac:dyDescent="0.3">
      <c r="A5" s="1544" t="s">
        <v>41</v>
      </c>
      <c r="B5" s="1545" t="s">
        <v>42</v>
      </c>
      <c r="C5" s="1544" t="s">
        <v>43</v>
      </c>
      <c r="D5" s="1547" t="s">
        <v>182</v>
      </c>
      <c r="E5" s="1548" t="s">
        <v>183</v>
      </c>
      <c r="F5" s="1544" t="s">
        <v>184</v>
      </c>
      <c r="G5" s="1545" t="s">
        <v>185</v>
      </c>
      <c r="H5" s="1551" t="s">
        <v>186</v>
      </c>
      <c r="I5" s="1553" t="s">
        <v>49</v>
      </c>
      <c r="J5" s="1554"/>
      <c r="K5" s="1554"/>
      <c r="L5" s="1554"/>
      <c r="M5" s="1554"/>
      <c r="N5" s="1555"/>
    </row>
    <row r="6" spans="1:15" ht="15.75" thickBot="1" x14ac:dyDescent="0.3">
      <c r="A6" s="1544"/>
      <c r="B6" s="1546"/>
      <c r="C6" s="1544"/>
      <c r="D6" s="1547"/>
      <c r="E6" s="1549"/>
      <c r="F6" s="1544"/>
      <c r="G6" s="1550"/>
      <c r="H6" s="1552"/>
      <c r="I6" s="1556"/>
      <c r="J6" s="1557"/>
      <c r="K6" s="1557"/>
      <c r="L6" s="1557"/>
      <c r="M6" s="1557"/>
      <c r="N6" s="1558"/>
    </row>
    <row r="7" spans="1:15" ht="51.75" thickBot="1" x14ac:dyDescent="0.3">
      <c r="A7" s="1544"/>
      <c r="B7" s="1546"/>
      <c r="C7" s="1544"/>
      <c r="D7" s="1547"/>
      <c r="E7" s="91" t="s">
        <v>50</v>
      </c>
      <c r="F7" s="92" t="s">
        <v>51</v>
      </c>
      <c r="G7" s="192" t="s">
        <v>52</v>
      </c>
      <c r="H7" s="92" t="s">
        <v>53</v>
      </c>
      <c r="I7" s="192" t="s">
        <v>54</v>
      </c>
      <c r="J7" s="192" t="s">
        <v>187</v>
      </c>
      <c r="K7" s="192" t="s">
        <v>188</v>
      </c>
      <c r="L7" s="192" t="s">
        <v>59</v>
      </c>
      <c r="M7" s="91" t="s">
        <v>189</v>
      </c>
      <c r="N7" s="91" t="s">
        <v>190</v>
      </c>
    </row>
    <row r="8" spans="1:15" ht="34.5" thickBot="1" x14ac:dyDescent="0.3">
      <c r="A8" s="1559" t="s">
        <v>476</v>
      </c>
      <c r="B8" s="1562" t="s">
        <v>191</v>
      </c>
      <c r="C8" s="93" t="s">
        <v>192</v>
      </c>
      <c r="D8" s="217">
        <v>40000000</v>
      </c>
      <c r="E8" s="193" t="s">
        <v>193</v>
      </c>
      <c r="F8" s="193" t="s">
        <v>193</v>
      </c>
      <c r="G8" s="193" t="s">
        <v>65</v>
      </c>
      <c r="H8" s="219" t="s">
        <v>478</v>
      </c>
      <c r="I8" s="220" t="s">
        <v>7</v>
      </c>
      <c r="J8" s="220" t="s">
        <v>7</v>
      </c>
      <c r="K8" s="223" t="s">
        <v>9</v>
      </c>
      <c r="L8" s="223" t="s">
        <v>11</v>
      </c>
      <c r="M8" s="223" t="s">
        <v>10</v>
      </c>
      <c r="N8" s="223" t="s">
        <v>11</v>
      </c>
      <c r="O8" s="203" t="s">
        <v>477</v>
      </c>
    </row>
    <row r="9" spans="1:15" ht="15" customHeight="1" thickBot="1" x14ac:dyDescent="0.3">
      <c r="A9" s="1560"/>
      <c r="B9" s="1562"/>
      <c r="C9" s="95" t="s">
        <v>194</v>
      </c>
      <c r="D9" s="217">
        <v>90000000</v>
      </c>
      <c r="E9" s="193" t="s">
        <v>193</v>
      </c>
      <c r="F9" s="193" t="s">
        <v>193</v>
      </c>
      <c r="G9" s="193" t="s">
        <v>65</v>
      </c>
      <c r="H9" s="219" t="s">
        <v>478</v>
      </c>
      <c r="I9" s="220" t="s">
        <v>7</v>
      </c>
      <c r="J9" s="220" t="s">
        <v>7</v>
      </c>
      <c r="K9" s="223" t="s">
        <v>9</v>
      </c>
      <c r="L9" s="223" t="s">
        <v>11</v>
      </c>
      <c r="M9" s="223" t="s">
        <v>10</v>
      </c>
      <c r="N9" s="223" t="s">
        <v>11</v>
      </c>
    </row>
    <row r="10" spans="1:15" ht="15" customHeight="1" thickBot="1" x14ac:dyDescent="0.3">
      <c r="A10" s="1560"/>
      <c r="B10" s="1562"/>
      <c r="C10" s="95" t="s">
        <v>195</v>
      </c>
      <c r="D10" s="217">
        <v>35000000</v>
      </c>
      <c r="E10" s="193" t="s">
        <v>193</v>
      </c>
      <c r="F10" s="193" t="s">
        <v>193</v>
      </c>
      <c r="G10" s="193" t="s">
        <v>65</v>
      </c>
      <c r="H10" s="219" t="s">
        <v>478</v>
      </c>
      <c r="I10" s="220" t="s">
        <v>7</v>
      </c>
      <c r="J10" s="220" t="s">
        <v>7</v>
      </c>
      <c r="K10" s="223" t="s">
        <v>9</v>
      </c>
      <c r="L10" s="223" t="s">
        <v>11</v>
      </c>
      <c r="M10" s="223" t="s">
        <v>10</v>
      </c>
      <c r="N10" s="223" t="s">
        <v>11</v>
      </c>
    </row>
    <row r="11" spans="1:15" ht="17.25" customHeight="1" thickBot="1" x14ac:dyDescent="0.3">
      <c r="A11" s="1560"/>
      <c r="B11" s="1562"/>
      <c r="C11" s="95" t="s">
        <v>196</v>
      </c>
      <c r="D11" s="217">
        <v>70000000</v>
      </c>
      <c r="E11" s="193" t="s">
        <v>193</v>
      </c>
      <c r="F11" s="193" t="s">
        <v>193</v>
      </c>
      <c r="G11" s="193" t="s">
        <v>65</v>
      </c>
      <c r="H11" s="219" t="s">
        <v>478</v>
      </c>
      <c r="I11" s="220" t="s">
        <v>7</v>
      </c>
      <c r="J11" s="220" t="s">
        <v>7</v>
      </c>
      <c r="K11" s="223" t="s">
        <v>9</v>
      </c>
      <c r="L11" s="223" t="s">
        <v>11</v>
      </c>
      <c r="M11" s="223" t="s">
        <v>10</v>
      </c>
      <c r="N11" s="223" t="s">
        <v>11</v>
      </c>
    </row>
    <row r="12" spans="1:15" ht="15" customHeight="1" thickBot="1" x14ac:dyDescent="0.3">
      <c r="A12" s="1560"/>
      <c r="B12" s="1562"/>
      <c r="C12" s="95" t="s">
        <v>197</v>
      </c>
      <c r="D12" s="217">
        <v>60000000</v>
      </c>
      <c r="E12" s="193" t="s">
        <v>193</v>
      </c>
      <c r="F12" s="193" t="s">
        <v>193</v>
      </c>
      <c r="G12" s="193" t="s">
        <v>65</v>
      </c>
      <c r="H12" s="219" t="s">
        <v>478</v>
      </c>
      <c r="I12" s="220" t="s">
        <v>7</v>
      </c>
      <c r="J12" s="220" t="s">
        <v>7</v>
      </c>
      <c r="K12" s="223" t="s">
        <v>9</v>
      </c>
      <c r="L12" s="223" t="s">
        <v>11</v>
      </c>
      <c r="M12" s="223" t="s">
        <v>10</v>
      </c>
      <c r="N12" s="223" t="s">
        <v>11</v>
      </c>
    </row>
    <row r="13" spans="1:15" ht="31.9" customHeight="1" thickBot="1" x14ac:dyDescent="0.3">
      <c r="A13" s="1560"/>
      <c r="B13" s="1562"/>
      <c r="C13" s="95" t="s">
        <v>198</v>
      </c>
      <c r="D13" s="217">
        <v>65000000</v>
      </c>
      <c r="E13" s="193" t="s">
        <v>193</v>
      </c>
      <c r="F13" s="193" t="s">
        <v>193</v>
      </c>
      <c r="G13" s="193" t="s">
        <v>65</v>
      </c>
      <c r="H13" s="219" t="s">
        <v>478</v>
      </c>
      <c r="I13" s="220" t="s">
        <v>7</v>
      </c>
      <c r="J13" s="220" t="s">
        <v>7</v>
      </c>
      <c r="K13" s="223" t="s">
        <v>9</v>
      </c>
      <c r="L13" s="223" t="s">
        <v>11</v>
      </c>
      <c r="M13" s="223" t="s">
        <v>10</v>
      </c>
      <c r="N13" s="223" t="s">
        <v>11</v>
      </c>
    </row>
    <row r="14" spans="1:15" ht="15" customHeight="1" thickBot="1" x14ac:dyDescent="0.3">
      <c r="A14" s="1560"/>
      <c r="B14" s="1562"/>
      <c r="C14" s="95" t="s">
        <v>199</v>
      </c>
      <c r="D14" s="218">
        <v>35000000</v>
      </c>
      <c r="E14" s="193" t="s">
        <v>193</v>
      </c>
      <c r="F14" s="193" t="s">
        <v>193</v>
      </c>
      <c r="G14" s="193" t="s">
        <v>65</v>
      </c>
      <c r="H14" s="219" t="s">
        <v>478</v>
      </c>
      <c r="I14" s="220" t="s">
        <v>7</v>
      </c>
      <c r="J14" s="220" t="s">
        <v>7</v>
      </c>
      <c r="K14" s="223" t="s">
        <v>9</v>
      </c>
      <c r="L14" s="223" t="s">
        <v>11</v>
      </c>
      <c r="M14" s="223" t="s">
        <v>10</v>
      </c>
      <c r="N14" s="223" t="s">
        <v>11</v>
      </c>
    </row>
    <row r="15" spans="1:15" ht="15" customHeight="1" thickBot="1" x14ac:dyDescent="0.3">
      <c r="A15" s="1560"/>
      <c r="B15" s="1562"/>
      <c r="C15" s="96" t="s">
        <v>200</v>
      </c>
      <c r="D15" s="209">
        <v>395000000</v>
      </c>
      <c r="E15" s="193"/>
      <c r="F15" s="94"/>
      <c r="G15" s="193"/>
      <c r="H15" s="219"/>
      <c r="I15" s="193"/>
      <c r="J15" s="193"/>
      <c r="K15" s="193"/>
      <c r="L15" s="193"/>
      <c r="M15" s="193"/>
      <c r="N15" s="198"/>
    </row>
    <row r="16" spans="1:15" ht="15" customHeight="1" thickBot="1" x14ac:dyDescent="0.3">
      <c r="A16" s="1560"/>
      <c r="B16" s="1563" t="s">
        <v>201</v>
      </c>
      <c r="C16" s="93" t="s">
        <v>192</v>
      </c>
      <c r="D16" s="208">
        <v>15000000</v>
      </c>
      <c r="E16" s="193" t="s">
        <v>193</v>
      </c>
      <c r="F16" s="193" t="s">
        <v>193</v>
      </c>
      <c r="G16" s="193" t="s">
        <v>65</v>
      </c>
      <c r="H16" s="219" t="s">
        <v>478</v>
      </c>
      <c r="I16" s="220" t="s">
        <v>7</v>
      </c>
      <c r="J16" s="220" t="s">
        <v>7</v>
      </c>
      <c r="K16" s="223" t="s">
        <v>9</v>
      </c>
      <c r="L16" s="223" t="s">
        <v>11</v>
      </c>
      <c r="M16" s="223" t="s">
        <v>10</v>
      </c>
      <c r="N16" s="223" t="s">
        <v>11</v>
      </c>
    </row>
    <row r="17" spans="1:14" ht="15" customHeight="1" thickBot="1" x14ac:dyDescent="0.3">
      <c r="A17" s="1560"/>
      <c r="B17" s="1564"/>
      <c r="C17" s="95" t="s">
        <v>194</v>
      </c>
      <c r="D17" s="208">
        <v>8000000</v>
      </c>
      <c r="E17" s="193" t="s">
        <v>193</v>
      </c>
      <c r="F17" s="193" t="s">
        <v>193</v>
      </c>
      <c r="G17" s="193" t="s">
        <v>65</v>
      </c>
      <c r="H17" s="219" t="s">
        <v>478</v>
      </c>
      <c r="I17" s="220" t="s">
        <v>7</v>
      </c>
      <c r="J17" s="220" t="s">
        <v>7</v>
      </c>
      <c r="K17" s="223" t="s">
        <v>9</v>
      </c>
      <c r="L17" s="223" t="s">
        <v>11</v>
      </c>
      <c r="M17" s="223" t="s">
        <v>10</v>
      </c>
      <c r="N17" s="223" t="s">
        <v>11</v>
      </c>
    </row>
    <row r="18" spans="1:14" ht="15" customHeight="1" thickBot="1" x14ac:dyDescent="0.3">
      <c r="A18" s="1560"/>
      <c r="B18" s="1564"/>
      <c r="C18" s="95" t="s">
        <v>195</v>
      </c>
      <c r="D18" s="208">
        <v>5000000</v>
      </c>
      <c r="E18" s="193" t="s">
        <v>193</v>
      </c>
      <c r="F18" s="193" t="s">
        <v>193</v>
      </c>
      <c r="G18" s="193" t="s">
        <v>65</v>
      </c>
      <c r="H18" s="219" t="s">
        <v>478</v>
      </c>
      <c r="I18" s="220" t="s">
        <v>7</v>
      </c>
      <c r="J18" s="220" t="s">
        <v>7</v>
      </c>
      <c r="K18" s="223" t="s">
        <v>9</v>
      </c>
      <c r="L18" s="223" t="s">
        <v>11</v>
      </c>
      <c r="M18" s="223" t="s">
        <v>10</v>
      </c>
      <c r="N18" s="223" t="s">
        <v>11</v>
      </c>
    </row>
    <row r="19" spans="1:14" ht="15" customHeight="1" thickBot="1" x14ac:dyDescent="0.3">
      <c r="A19" s="1560"/>
      <c r="B19" s="1564"/>
      <c r="C19" s="95" t="s">
        <v>196</v>
      </c>
      <c r="D19" s="208">
        <v>8000000</v>
      </c>
      <c r="E19" s="193" t="s">
        <v>193</v>
      </c>
      <c r="F19" s="193" t="s">
        <v>193</v>
      </c>
      <c r="G19" s="193" t="s">
        <v>65</v>
      </c>
      <c r="H19" s="219" t="s">
        <v>478</v>
      </c>
      <c r="I19" s="220" t="s">
        <v>7</v>
      </c>
      <c r="J19" s="220" t="s">
        <v>7</v>
      </c>
      <c r="K19" s="223" t="s">
        <v>9</v>
      </c>
      <c r="L19" s="223" t="s">
        <v>11</v>
      </c>
      <c r="M19" s="223" t="s">
        <v>10</v>
      </c>
      <c r="N19" s="223" t="s">
        <v>11</v>
      </c>
    </row>
    <row r="20" spans="1:14" ht="15" customHeight="1" thickBot="1" x14ac:dyDescent="0.3">
      <c r="A20" s="1560"/>
      <c r="B20" s="1564"/>
      <c r="C20" s="95" t="s">
        <v>197</v>
      </c>
      <c r="D20" s="208">
        <v>8000000</v>
      </c>
      <c r="E20" s="193" t="s">
        <v>193</v>
      </c>
      <c r="F20" s="193" t="s">
        <v>193</v>
      </c>
      <c r="G20" s="193" t="s">
        <v>65</v>
      </c>
      <c r="H20" s="219" t="s">
        <v>478</v>
      </c>
      <c r="I20" s="220" t="s">
        <v>7</v>
      </c>
      <c r="J20" s="220" t="s">
        <v>7</v>
      </c>
      <c r="K20" s="223" t="s">
        <v>9</v>
      </c>
      <c r="L20" s="223" t="s">
        <v>11</v>
      </c>
      <c r="M20" s="223" t="s">
        <v>10</v>
      </c>
      <c r="N20" s="223" t="s">
        <v>11</v>
      </c>
    </row>
    <row r="21" spans="1:14" ht="15" customHeight="1" thickBot="1" x14ac:dyDescent="0.3">
      <c r="A21" s="1560"/>
      <c r="B21" s="1564"/>
      <c r="C21" s="95" t="s">
        <v>198</v>
      </c>
      <c r="D21" s="208">
        <v>8000000</v>
      </c>
      <c r="E21" s="193" t="s">
        <v>193</v>
      </c>
      <c r="F21" s="193" t="s">
        <v>193</v>
      </c>
      <c r="G21" s="193" t="s">
        <v>65</v>
      </c>
      <c r="H21" s="219" t="s">
        <v>478</v>
      </c>
      <c r="I21" s="220" t="s">
        <v>7</v>
      </c>
      <c r="J21" s="220" t="s">
        <v>7</v>
      </c>
      <c r="K21" s="223" t="s">
        <v>9</v>
      </c>
      <c r="L21" s="223" t="s">
        <v>11</v>
      </c>
      <c r="M21" s="223" t="s">
        <v>10</v>
      </c>
      <c r="N21" s="223" t="s">
        <v>11</v>
      </c>
    </row>
    <row r="22" spans="1:14" ht="15" customHeight="1" thickBot="1" x14ac:dyDescent="0.3">
      <c r="A22" s="1560"/>
      <c r="B22" s="1564"/>
      <c r="C22" s="95" t="s">
        <v>199</v>
      </c>
      <c r="D22" s="208">
        <v>6000000</v>
      </c>
      <c r="E22" s="193" t="s">
        <v>193</v>
      </c>
      <c r="F22" s="193" t="s">
        <v>193</v>
      </c>
      <c r="G22" s="193" t="s">
        <v>65</v>
      </c>
      <c r="H22" s="219" t="s">
        <v>478</v>
      </c>
      <c r="I22" s="220" t="s">
        <v>7</v>
      </c>
      <c r="J22" s="220" t="s">
        <v>7</v>
      </c>
      <c r="K22" s="223" t="s">
        <v>9</v>
      </c>
      <c r="L22" s="223" t="s">
        <v>11</v>
      </c>
      <c r="M22" s="223" t="s">
        <v>10</v>
      </c>
      <c r="N22" s="223" t="s">
        <v>11</v>
      </c>
    </row>
    <row r="23" spans="1:14" ht="15" customHeight="1" thickBot="1" x14ac:dyDescent="0.3">
      <c r="A23" s="1560"/>
      <c r="B23" s="1565"/>
      <c r="C23" s="96" t="s">
        <v>200</v>
      </c>
      <c r="D23" s="209">
        <v>58000000</v>
      </c>
      <c r="E23" s="193"/>
      <c r="F23" s="94"/>
      <c r="G23" s="193"/>
      <c r="H23" s="219"/>
      <c r="I23" s="193"/>
      <c r="J23" s="193"/>
      <c r="K23" s="193"/>
      <c r="L23" s="193"/>
      <c r="M23" s="193"/>
      <c r="N23" s="198"/>
    </row>
    <row r="24" spans="1:14" ht="15" customHeight="1" thickBot="1" x14ac:dyDescent="0.3">
      <c r="A24" s="1560"/>
      <c r="B24" s="1566" t="s">
        <v>202</v>
      </c>
      <c r="C24" s="93" t="s">
        <v>192</v>
      </c>
      <c r="D24" s="208">
        <v>17000000</v>
      </c>
      <c r="E24" s="193" t="s">
        <v>193</v>
      </c>
      <c r="F24" s="193" t="s">
        <v>193</v>
      </c>
      <c r="G24" s="193" t="s">
        <v>65</v>
      </c>
      <c r="H24" s="219" t="s">
        <v>478</v>
      </c>
      <c r="I24" s="220" t="s">
        <v>8</v>
      </c>
      <c r="J24" s="220" t="s">
        <v>8</v>
      </c>
      <c r="K24" s="223" t="s">
        <v>10</v>
      </c>
      <c r="L24" s="223" t="s">
        <v>12</v>
      </c>
      <c r="M24" s="223" t="s">
        <v>11</v>
      </c>
      <c r="N24" s="224" t="s">
        <v>15</v>
      </c>
    </row>
    <row r="25" spans="1:14" ht="15" customHeight="1" thickBot="1" x14ac:dyDescent="0.3">
      <c r="A25" s="1560"/>
      <c r="B25" s="1567"/>
      <c r="C25" s="95" t="s">
        <v>194</v>
      </c>
      <c r="D25" s="208">
        <v>10000000</v>
      </c>
      <c r="E25" s="193" t="s">
        <v>193</v>
      </c>
      <c r="F25" s="193" t="s">
        <v>193</v>
      </c>
      <c r="G25" s="193" t="s">
        <v>65</v>
      </c>
      <c r="H25" s="219" t="s">
        <v>478</v>
      </c>
      <c r="I25" s="220" t="s">
        <v>8</v>
      </c>
      <c r="J25" s="220" t="s">
        <v>8</v>
      </c>
      <c r="K25" s="223" t="s">
        <v>10</v>
      </c>
      <c r="L25" s="223" t="s">
        <v>12</v>
      </c>
      <c r="M25" s="223" t="s">
        <v>11</v>
      </c>
      <c r="N25" s="224" t="s">
        <v>15</v>
      </c>
    </row>
    <row r="26" spans="1:14" ht="15" customHeight="1" thickBot="1" x14ac:dyDescent="0.3">
      <c r="A26" s="1560"/>
      <c r="B26" s="1567"/>
      <c r="C26" s="95" t="s">
        <v>195</v>
      </c>
      <c r="D26" s="208">
        <v>5000000</v>
      </c>
      <c r="E26" s="193" t="s">
        <v>193</v>
      </c>
      <c r="F26" s="193" t="s">
        <v>193</v>
      </c>
      <c r="G26" s="193" t="s">
        <v>65</v>
      </c>
      <c r="H26" s="219" t="s">
        <v>478</v>
      </c>
      <c r="I26" s="220" t="s">
        <v>8</v>
      </c>
      <c r="J26" s="220" t="s">
        <v>8</v>
      </c>
      <c r="K26" s="223" t="s">
        <v>10</v>
      </c>
      <c r="L26" s="223" t="s">
        <v>12</v>
      </c>
      <c r="M26" s="223" t="s">
        <v>11</v>
      </c>
      <c r="N26" s="224" t="s">
        <v>15</v>
      </c>
    </row>
    <row r="27" spans="1:14" ht="15" customHeight="1" thickBot="1" x14ac:dyDescent="0.3">
      <c r="A27" s="1560"/>
      <c r="B27" s="1567"/>
      <c r="C27" s="95" t="s">
        <v>196</v>
      </c>
      <c r="D27" s="208">
        <v>15000000</v>
      </c>
      <c r="E27" s="193" t="s">
        <v>193</v>
      </c>
      <c r="F27" s="193" t="s">
        <v>193</v>
      </c>
      <c r="G27" s="193" t="s">
        <v>65</v>
      </c>
      <c r="H27" s="219" t="s">
        <v>478</v>
      </c>
      <c r="I27" s="220" t="s">
        <v>8</v>
      </c>
      <c r="J27" s="220" t="s">
        <v>8</v>
      </c>
      <c r="K27" s="223" t="s">
        <v>10</v>
      </c>
      <c r="L27" s="223" t="s">
        <v>12</v>
      </c>
      <c r="M27" s="223" t="s">
        <v>11</v>
      </c>
      <c r="N27" s="224" t="s">
        <v>15</v>
      </c>
    </row>
    <row r="28" spans="1:14" ht="15" customHeight="1" thickBot="1" x14ac:dyDescent="0.3">
      <c r="A28" s="1560"/>
      <c r="B28" s="1567"/>
      <c r="C28" s="95" t="s">
        <v>197</v>
      </c>
      <c r="D28" s="208">
        <v>10000000</v>
      </c>
      <c r="E28" s="193" t="s">
        <v>193</v>
      </c>
      <c r="F28" s="193" t="s">
        <v>193</v>
      </c>
      <c r="G28" s="193" t="s">
        <v>65</v>
      </c>
      <c r="H28" s="219" t="s">
        <v>478</v>
      </c>
      <c r="I28" s="220" t="s">
        <v>8</v>
      </c>
      <c r="J28" s="220" t="s">
        <v>8</v>
      </c>
      <c r="K28" s="223" t="s">
        <v>10</v>
      </c>
      <c r="L28" s="223" t="s">
        <v>12</v>
      </c>
      <c r="M28" s="223" t="s">
        <v>11</v>
      </c>
      <c r="N28" s="224" t="s">
        <v>15</v>
      </c>
    </row>
    <row r="29" spans="1:14" ht="15" customHeight="1" thickBot="1" x14ac:dyDescent="0.3">
      <c r="A29" s="1560"/>
      <c r="B29" s="1567"/>
      <c r="C29" s="95" t="s">
        <v>198</v>
      </c>
      <c r="D29" s="208">
        <v>10000000</v>
      </c>
      <c r="E29" s="193" t="s">
        <v>193</v>
      </c>
      <c r="F29" s="193" t="s">
        <v>193</v>
      </c>
      <c r="G29" s="193" t="s">
        <v>65</v>
      </c>
      <c r="H29" s="219" t="s">
        <v>478</v>
      </c>
      <c r="I29" s="220" t="s">
        <v>8</v>
      </c>
      <c r="J29" s="220" t="s">
        <v>8</v>
      </c>
      <c r="K29" s="223" t="s">
        <v>10</v>
      </c>
      <c r="L29" s="223" t="s">
        <v>12</v>
      </c>
      <c r="M29" s="223" t="s">
        <v>11</v>
      </c>
      <c r="N29" s="224" t="s">
        <v>15</v>
      </c>
    </row>
    <row r="30" spans="1:14" ht="15" customHeight="1" thickBot="1" x14ac:dyDescent="0.3">
      <c r="A30" s="1560"/>
      <c r="B30" s="1567"/>
      <c r="C30" s="95" t="s">
        <v>199</v>
      </c>
      <c r="D30" s="208">
        <v>8000000</v>
      </c>
      <c r="E30" s="193" t="s">
        <v>193</v>
      </c>
      <c r="F30" s="193" t="s">
        <v>193</v>
      </c>
      <c r="G30" s="193" t="s">
        <v>65</v>
      </c>
      <c r="H30" s="219" t="s">
        <v>478</v>
      </c>
      <c r="I30" s="220" t="s">
        <v>8</v>
      </c>
      <c r="J30" s="220" t="s">
        <v>8</v>
      </c>
      <c r="K30" s="223" t="s">
        <v>10</v>
      </c>
      <c r="L30" s="223" t="s">
        <v>12</v>
      </c>
      <c r="M30" s="223" t="s">
        <v>11</v>
      </c>
      <c r="N30" s="224" t="s">
        <v>15</v>
      </c>
    </row>
    <row r="31" spans="1:14" ht="15" customHeight="1" thickBot="1" x14ac:dyDescent="0.3">
      <c r="A31" s="1560"/>
      <c r="B31" s="1568"/>
      <c r="C31" s="96" t="s">
        <v>200</v>
      </c>
      <c r="D31" s="209">
        <v>75000000</v>
      </c>
      <c r="E31" s="193"/>
      <c r="F31" s="94"/>
      <c r="G31" s="193"/>
      <c r="H31" s="219"/>
      <c r="I31" s="193"/>
      <c r="J31" s="193"/>
      <c r="K31" s="193"/>
      <c r="L31" s="193"/>
      <c r="M31" s="193"/>
      <c r="N31" s="198"/>
    </row>
    <row r="32" spans="1:14" ht="15" customHeight="1" thickBot="1" x14ac:dyDescent="0.3">
      <c r="A32" s="1560"/>
      <c r="B32" s="1566" t="s">
        <v>203</v>
      </c>
      <c r="C32" s="93" t="s">
        <v>192</v>
      </c>
      <c r="D32" s="208">
        <v>130000000</v>
      </c>
      <c r="E32" s="193" t="s">
        <v>193</v>
      </c>
      <c r="F32" s="193" t="s">
        <v>193</v>
      </c>
      <c r="G32" s="193" t="s">
        <v>65</v>
      </c>
      <c r="H32" s="219" t="s">
        <v>478</v>
      </c>
      <c r="I32" s="220" t="s">
        <v>5</v>
      </c>
      <c r="J32" s="220" t="s">
        <v>5</v>
      </c>
      <c r="K32" s="223" t="s">
        <v>7</v>
      </c>
      <c r="L32" s="223" t="s">
        <v>480</v>
      </c>
      <c r="M32" s="223" t="s">
        <v>480</v>
      </c>
      <c r="N32" s="224" t="s">
        <v>15</v>
      </c>
    </row>
    <row r="33" spans="1:14" ht="34.5" thickBot="1" x14ac:dyDescent="0.3">
      <c r="A33" s="1560"/>
      <c r="B33" s="1567"/>
      <c r="C33" s="95" t="s">
        <v>194</v>
      </c>
      <c r="D33" s="210">
        <v>85000000</v>
      </c>
      <c r="E33" s="193" t="s">
        <v>193</v>
      </c>
      <c r="F33" s="193" t="s">
        <v>193</v>
      </c>
      <c r="G33" s="193" t="s">
        <v>65</v>
      </c>
      <c r="H33" s="219" t="s">
        <v>478</v>
      </c>
      <c r="I33" s="220" t="s">
        <v>5</v>
      </c>
      <c r="J33" s="220" t="s">
        <v>5</v>
      </c>
      <c r="K33" s="223" t="s">
        <v>7</v>
      </c>
      <c r="L33" s="223" t="s">
        <v>480</v>
      </c>
      <c r="M33" s="223" t="s">
        <v>480</v>
      </c>
      <c r="N33" s="224" t="s">
        <v>15</v>
      </c>
    </row>
    <row r="34" spans="1:14" ht="34.5" thickBot="1" x14ac:dyDescent="0.3">
      <c r="A34" s="1560"/>
      <c r="B34" s="1567"/>
      <c r="C34" s="95" t="s">
        <v>195</v>
      </c>
      <c r="D34" s="210">
        <v>60000000</v>
      </c>
      <c r="E34" s="193" t="s">
        <v>193</v>
      </c>
      <c r="F34" s="193" t="s">
        <v>193</v>
      </c>
      <c r="G34" s="193" t="s">
        <v>65</v>
      </c>
      <c r="H34" s="219" t="s">
        <v>478</v>
      </c>
      <c r="I34" s="220" t="s">
        <v>5</v>
      </c>
      <c r="J34" s="220" t="s">
        <v>5</v>
      </c>
      <c r="K34" s="223" t="s">
        <v>7</v>
      </c>
      <c r="L34" s="223" t="s">
        <v>480</v>
      </c>
      <c r="M34" s="223" t="s">
        <v>480</v>
      </c>
      <c r="N34" s="224" t="s">
        <v>15</v>
      </c>
    </row>
    <row r="35" spans="1:14" ht="34.5" thickBot="1" x14ac:dyDescent="0.3">
      <c r="A35" s="1560"/>
      <c r="B35" s="1567"/>
      <c r="C35" s="95" t="s">
        <v>196</v>
      </c>
      <c r="D35" s="210">
        <v>80000000</v>
      </c>
      <c r="E35" s="193" t="s">
        <v>193</v>
      </c>
      <c r="F35" s="193" t="s">
        <v>193</v>
      </c>
      <c r="G35" s="193" t="s">
        <v>65</v>
      </c>
      <c r="H35" s="219" t="s">
        <v>478</v>
      </c>
      <c r="I35" s="220" t="s">
        <v>5</v>
      </c>
      <c r="J35" s="220" t="s">
        <v>5</v>
      </c>
      <c r="K35" s="223" t="s">
        <v>7</v>
      </c>
      <c r="L35" s="223" t="s">
        <v>480</v>
      </c>
      <c r="M35" s="223" t="s">
        <v>480</v>
      </c>
      <c r="N35" s="224" t="s">
        <v>15</v>
      </c>
    </row>
    <row r="36" spans="1:14" ht="34.5" thickBot="1" x14ac:dyDescent="0.3">
      <c r="A36" s="1560"/>
      <c r="B36" s="1567"/>
      <c r="C36" s="95" t="s">
        <v>197</v>
      </c>
      <c r="D36" s="210">
        <v>80000000</v>
      </c>
      <c r="E36" s="193" t="s">
        <v>193</v>
      </c>
      <c r="F36" s="193" t="s">
        <v>193</v>
      </c>
      <c r="G36" s="193" t="s">
        <v>65</v>
      </c>
      <c r="H36" s="219" t="s">
        <v>478</v>
      </c>
      <c r="I36" s="220" t="s">
        <v>5</v>
      </c>
      <c r="J36" s="220" t="s">
        <v>5</v>
      </c>
      <c r="K36" s="223" t="s">
        <v>7</v>
      </c>
      <c r="L36" s="223" t="s">
        <v>480</v>
      </c>
      <c r="M36" s="223" t="s">
        <v>480</v>
      </c>
      <c r="N36" s="224" t="s">
        <v>15</v>
      </c>
    </row>
    <row r="37" spans="1:14" ht="34.5" thickBot="1" x14ac:dyDescent="0.3">
      <c r="A37" s="1560"/>
      <c r="B37" s="1567"/>
      <c r="C37" s="95" t="s">
        <v>198</v>
      </c>
      <c r="D37" s="210">
        <v>80000000</v>
      </c>
      <c r="E37" s="193" t="s">
        <v>193</v>
      </c>
      <c r="F37" s="193" t="s">
        <v>193</v>
      </c>
      <c r="G37" s="193" t="s">
        <v>65</v>
      </c>
      <c r="H37" s="219" t="s">
        <v>478</v>
      </c>
      <c r="I37" s="220" t="s">
        <v>5</v>
      </c>
      <c r="J37" s="220" t="s">
        <v>5</v>
      </c>
      <c r="K37" s="223" t="s">
        <v>7</v>
      </c>
      <c r="L37" s="223" t="s">
        <v>480</v>
      </c>
      <c r="M37" s="223" t="s">
        <v>480</v>
      </c>
      <c r="N37" s="224" t="s">
        <v>15</v>
      </c>
    </row>
    <row r="38" spans="1:14" ht="34.5" thickBot="1" x14ac:dyDescent="0.3">
      <c r="A38" s="1560"/>
      <c r="B38" s="1567"/>
      <c r="C38" s="95" t="s">
        <v>199</v>
      </c>
      <c r="D38" s="210">
        <v>35000000</v>
      </c>
      <c r="E38" s="193" t="s">
        <v>193</v>
      </c>
      <c r="F38" s="193" t="s">
        <v>193</v>
      </c>
      <c r="G38" s="193" t="s">
        <v>65</v>
      </c>
      <c r="H38" s="219" t="s">
        <v>478</v>
      </c>
      <c r="I38" s="220" t="s">
        <v>5</v>
      </c>
      <c r="J38" s="220" t="s">
        <v>5</v>
      </c>
      <c r="K38" s="223" t="s">
        <v>7</v>
      </c>
      <c r="L38" s="223" t="s">
        <v>480</v>
      </c>
      <c r="M38" s="223" t="s">
        <v>480</v>
      </c>
      <c r="N38" s="224" t="s">
        <v>15</v>
      </c>
    </row>
    <row r="39" spans="1:14" ht="15.75" thickBot="1" x14ac:dyDescent="0.3">
      <c r="A39" s="1560"/>
      <c r="B39" s="1568"/>
      <c r="C39" s="96" t="s">
        <v>200</v>
      </c>
      <c r="D39" s="211">
        <v>550000000</v>
      </c>
      <c r="E39" s="113"/>
      <c r="F39" s="97"/>
      <c r="G39" s="113"/>
      <c r="H39" s="219"/>
      <c r="I39" s="113"/>
      <c r="J39" s="113"/>
      <c r="K39" s="113"/>
      <c r="L39" s="113"/>
      <c r="M39" s="113"/>
      <c r="N39" s="199"/>
    </row>
    <row r="40" spans="1:14" ht="15" customHeight="1" thickBot="1" x14ac:dyDescent="0.3">
      <c r="A40" s="1560"/>
      <c r="B40" s="1566" t="s">
        <v>204</v>
      </c>
      <c r="C40" s="97" t="s">
        <v>192</v>
      </c>
      <c r="D40" s="210">
        <v>320000000</v>
      </c>
      <c r="E40" s="193" t="s">
        <v>193</v>
      </c>
      <c r="F40" s="193" t="s">
        <v>193</v>
      </c>
      <c r="G40" s="193" t="s">
        <v>65</v>
      </c>
      <c r="H40" s="219" t="s">
        <v>478</v>
      </c>
      <c r="I40" s="220" t="s">
        <v>6</v>
      </c>
      <c r="J40" s="222" t="s">
        <v>6</v>
      </c>
      <c r="K40" s="222" t="s">
        <v>8</v>
      </c>
      <c r="L40" s="222" t="s">
        <v>10</v>
      </c>
      <c r="M40" s="222" t="s">
        <v>9</v>
      </c>
      <c r="N40" s="225" t="s">
        <v>15</v>
      </c>
    </row>
    <row r="41" spans="1:14" ht="38.450000000000003" customHeight="1" thickBot="1" x14ac:dyDescent="0.3">
      <c r="A41" s="1560"/>
      <c r="B41" s="1568"/>
      <c r="C41" s="96" t="s">
        <v>200</v>
      </c>
      <c r="D41" s="211">
        <v>320000000</v>
      </c>
      <c r="E41" s="113"/>
      <c r="F41" s="97"/>
      <c r="G41" s="113"/>
      <c r="H41" s="219"/>
      <c r="I41" s="113"/>
      <c r="J41" s="113"/>
      <c r="K41" s="113"/>
      <c r="L41" s="113"/>
      <c r="M41" s="113"/>
      <c r="N41" s="199"/>
    </row>
    <row r="42" spans="1:14" ht="34.5" thickBot="1" x14ac:dyDescent="0.3">
      <c r="A42" s="1560"/>
      <c r="B42" s="1566" t="s">
        <v>205</v>
      </c>
      <c r="C42" s="93" t="s">
        <v>192</v>
      </c>
      <c r="D42" s="210">
        <v>100000000</v>
      </c>
      <c r="E42" s="193" t="s">
        <v>193</v>
      </c>
      <c r="F42" s="193" t="s">
        <v>193</v>
      </c>
      <c r="G42" s="193" t="s">
        <v>65</v>
      </c>
      <c r="H42" s="219" t="s">
        <v>478</v>
      </c>
      <c r="I42" s="220" t="s">
        <v>5</v>
      </c>
      <c r="J42" s="220" t="s">
        <v>5</v>
      </c>
      <c r="K42" s="223" t="s">
        <v>7</v>
      </c>
      <c r="L42" s="223" t="s">
        <v>480</v>
      </c>
      <c r="M42" s="223" t="s">
        <v>480</v>
      </c>
      <c r="N42" s="225" t="s">
        <v>15</v>
      </c>
    </row>
    <row r="43" spans="1:14" ht="34.5" thickBot="1" x14ac:dyDescent="0.3">
      <c r="A43" s="1560"/>
      <c r="B43" s="1567"/>
      <c r="C43" s="95" t="s">
        <v>194</v>
      </c>
      <c r="D43" s="210">
        <v>30000000</v>
      </c>
      <c r="E43" s="193" t="s">
        <v>193</v>
      </c>
      <c r="F43" s="193" t="s">
        <v>193</v>
      </c>
      <c r="G43" s="193" t="s">
        <v>65</v>
      </c>
      <c r="H43" s="219" t="s">
        <v>478</v>
      </c>
      <c r="I43" s="220" t="s">
        <v>5</v>
      </c>
      <c r="J43" s="220" t="s">
        <v>5</v>
      </c>
      <c r="K43" s="223" t="s">
        <v>7</v>
      </c>
      <c r="L43" s="223" t="s">
        <v>480</v>
      </c>
      <c r="M43" s="223" t="s">
        <v>480</v>
      </c>
      <c r="N43" s="225" t="s">
        <v>15</v>
      </c>
    </row>
    <row r="44" spans="1:14" ht="34.5" thickBot="1" x14ac:dyDescent="0.3">
      <c r="A44" s="1560"/>
      <c r="B44" s="1567"/>
      <c r="C44" s="95" t="s">
        <v>195</v>
      </c>
      <c r="D44" s="210">
        <v>20000000</v>
      </c>
      <c r="E44" s="193" t="s">
        <v>193</v>
      </c>
      <c r="F44" s="193" t="s">
        <v>193</v>
      </c>
      <c r="G44" s="193" t="s">
        <v>65</v>
      </c>
      <c r="H44" s="219" t="s">
        <v>478</v>
      </c>
      <c r="I44" s="220" t="s">
        <v>5</v>
      </c>
      <c r="J44" s="220" t="s">
        <v>5</v>
      </c>
      <c r="K44" s="223" t="s">
        <v>7</v>
      </c>
      <c r="L44" s="223" t="s">
        <v>480</v>
      </c>
      <c r="M44" s="223" t="s">
        <v>480</v>
      </c>
      <c r="N44" s="225" t="s">
        <v>15</v>
      </c>
    </row>
    <row r="45" spans="1:14" ht="34.5" thickBot="1" x14ac:dyDescent="0.3">
      <c r="A45" s="1560"/>
      <c r="B45" s="1567"/>
      <c r="C45" s="95" t="s">
        <v>196</v>
      </c>
      <c r="D45" s="210">
        <v>30000000</v>
      </c>
      <c r="E45" s="193" t="s">
        <v>193</v>
      </c>
      <c r="F45" s="193" t="s">
        <v>193</v>
      </c>
      <c r="G45" s="193" t="s">
        <v>65</v>
      </c>
      <c r="H45" s="219" t="s">
        <v>478</v>
      </c>
      <c r="I45" s="220" t="s">
        <v>5</v>
      </c>
      <c r="J45" s="220" t="s">
        <v>5</v>
      </c>
      <c r="K45" s="223" t="s">
        <v>7</v>
      </c>
      <c r="L45" s="223" t="s">
        <v>480</v>
      </c>
      <c r="M45" s="223" t="s">
        <v>480</v>
      </c>
      <c r="N45" s="225" t="s">
        <v>15</v>
      </c>
    </row>
    <row r="46" spans="1:14" ht="34.5" thickBot="1" x14ac:dyDescent="0.3">
      <c r="A46" s="1560"/>
      <c r="B46" s="1567"/>
      <c r="C46" s="95" t="s">
        <v>197</v>
      </c>
      <c r="D46" s="210">
        <v>30000000</v>
      </c>
      <c r="E46" s="193" t="s">
        <v>193</v>
      </c>
      <c r="F46" s="193" t="s">
        <v>193</v>
      </c>
      <c r="G46" s="193" t="s">
        <v>65</v>
      </c>
      <c r="H46" s="219" t="s">
        <v>478</v>
      </c>
      <c r="I46" s="220" t="s">
        <v>5</v>
      </c>
      <c r="J46" s="220" t="s">
        <v>5</v>
      </c>
      <c r="K46" s="223" t="s">
        <v>7</v>
      </c>
      <c r="L46" s="223" t="s">
        <v>480</v>
      </c>
      <c r="M46" s="223" t="s">
        <v>480</v>
      </c>
      <c r="N46" s="225" t="s">
        <v>15</v>
      </c>
    </row>
    <row r="47" spans="1:14" ht="34.5" thickBot="1" x14ac:dyDescent="0.3">
      <c r="A47" s="1560"/>
      <c r="B47" s="1567"/>
      <c r="C47" s="95" t="s">
        <v>198</v>
      </c>
      <c r="D47" s="210">
        <v>35000000</v>
      </c>
      <c r="E47" s="193" t="s">
        <v>193</v>
      </c>
      <c r="F47" s="193" t="s">
        <v>193</v>
      </c>
      <c r="G47" s="193" t="s">
        <v>65</v>
      </c>
      <c r="H47" s="219" t="s">
        <v>478</v>
      </c>
      <c r="I47" s="220" t="s">
        <v>5</v>
      </c>
      <c r="J47" s="220" t="s">
        <v>5</v>
      </c>
      <c r="K47" s="223" t="s">
        <v>7</v>
      </c>
      <c r="L47" s="223" t="s">
        <v>480</v>
      </c>
      <c r="M47" s="223" t="s">
        <v>480</v>
      </c>
      <c r="N47" s="225" t="s">
        <v>15</v>
      </c>
    </row>
    <row r="48" spans="1:14" ht="34.5" thickBot="1" x14ac:dyDescent="0.3">
      <c r="A48" s="1560"/>
      <c r="B48" s="1567"/>
      <c r="C48" s="95" t="s">
        <v>199</v>
      </c>
      <c r="D48" s="210">
        <v>20000000</v>
      </c>
      <c r="E48" s="193" t="s">
        <v>193</v>
      </c>
      <c r="F48" s="193" t="s">
        <v>193</v>
      </c>
      <c r="G48" s="193" t="s">
        <v>65</v>
      </c>
      <c r="H48" s="219" t="s">
        <v>478</v>
      </c>
      <c r="I48" s="220" t="s">
        <v>5</v>
      </c>
      <c r="J48" s="220" t="s">
        <v>5</v>
      </c>
      <c r="K48" s="223" t="s">
        <v>7</v>
      </c>
      <c r="L48" s="223" t="s">
        <v>480</v>
      </c>
      <c r="M48" s="223" t="s">
        <v>480</v>
      </c>
      <c r="N48" s="225" t="s">
        <v>15</v>
      </c>
    </row>
    <row r="49" spans="1:14" ht="15.75" thickBot="1" x14ac:dyDescent="0.3">
      <c r="A49" s="1560"/>
      <c r="B49" s="1568"/>
      <c r="C49" s="96" t="s">
        <v>200</v>
      </c>
      <c r="D49" s="211">
        <v>265000000</v>
      </c>
      <c r="E49" s="113"/>
      <c r="F49" s="97"/>
      <c r="G49" s="113"/>
      <c r="H49" s="219"/>
      <c r="I49" s="113"/>
      <c r="J49" s="113"/>
      <c r="K49" s="113"/>
      <c r="L49" s="113"/>
      <c r="M49" s="113"/>
      <c r="N49" s="225"/>
    </row>
    <row r="50" spans="1:14" ht="34.5" thickBot="1" x14ac:dyDescent="0.3">
      <c r="A50" s="1560"/>
      <c r="B50" s="1566" t="s">
        <v>206</v>
      </c>
      <c r="C50" s="97" t="s">
        <v>192</v>
      </c>
      <c r="D50" s="210">
        <v>100000000</v>
      </c>
      <c r="E50" s="193" t="s">
        <v>193</v>
      </c>
      <c r="F50" s="193" t="s">
        <v>193</v>
      </c>
      <c r="G50" s="193" t="s">
        <v>65</v>
      </c>
      <c r="H50" s="219" t="s">
        <v>478</v>
      </c>
      <c r="I50" s="220" t="s">
        <v>7</v>
      </c>
      <c r="J50" s="220" t="s">
        <v>7</v>
      </c>
      <c r="K50" s="223" t="s">
        <v>9</v>
      </c>
      <c r="L50" s="223" t="s">
        <v>11</v>
      </c>
      <c r="M50" s="223" t="s">
        <v>10</v>
      </c>
      <c r="N50" s="225" t="s">
        <v>15</v>
      </c>
    </row>
    <row r="51" spans="1:14" ht="54.75" customHeight="1" thickBot="1" x14ac:dyDescent="0.3">
      <c r="A51" s="1560"/>
      <c r="B51" s="1568"/>
      <c r="C51" s="96" t="s">
        <v>200</v>
      </c>
      <c r="D51" s="211">
        <v>100000000</v>
      </c>
      <c r="E51" s="113"/>
      <c r="F51" s="97"/>
      <c r="G51" s="113"/>
      <c r="H51" s="219"/>
      <c r="I51" s="113"/>
      <c r="J51" s="113"/>
      <c r="K51" s="113"/>
      <c r="L51" s="113"/>
      <c r="M51" s="199"/>
      <c r="N51" s="225"/>
    </row>
    <row r="52" spans="1:14" ht="34.5" thickBot="1" x14ac:dyDescent="0.3">
      <c r="A52" s="1560"/>
      <c r="B52" s="1566" t="s">
        <v>207</v>
      </c>
      <c r="C52" s="93" t="s">
        <v>192</v>
      </c>
      <c r="D52" s="210">
        <v>5000000</v>
      </c>
      <c r="E52" s="193" t="s">
        <v>193</v>
      </c>
      <c r="F52" s="193" t="s">
        <v>193</v>
      </c>
      <c r="G52" s="193" t="s">
        <v>65</v>
      </c>
      <c r="H52" s="219" t="s">
        <v>478</v>
      </c>
      <c r="I52" s="220" t="s">
        <v>7</v>
      </c>
      <c r="J52" s="220" t="s">
        <v>7</v>
      </c>
      <c r="K52" s="223" t="s">
        <v>9</v>
      </c>
      <c r="L52" s="223" t="s">
        <v>11</v>
      </c>
      <c r="M52" s="223" t="s">
        <v>10</v>
      </c>
      <c r="N52" s="225" t="s">
        <v>15</v>
      </c>
    </row>
    <row r="53" spans="1:14" ht="34.5" thickBot="1" x14ac:dyDescent="0.3">
      <c r="A53" s="1560"/>
      <c r="B53" s="1567"/>
      <c r="C53" s="95" t="s">
        <v>194</v>
      </c>
      <c r="D53" s="210">
        <v>7000000</v>
      </c>
      <c r="E53" s="193" t="s">
        <v>193</v>
      </c>
      <c r="F53" s="193" t="s">
        <v>193</v>
      </c>
      <c r="G53" s="193" t="s">
        <v>65</v>
      </c>
      <c r="H53" s="219" t="s">
        <v>478</v>
      </c>
      <c r="I53" s="220" t="s">
        <v>7</v>
      </c>
      <c r="J53" s="220" t="s">
        <v>7</v>
      </c>
      <c r="K53" s="223" t="s">
        <v>9</v>
      </c>
      <c r="L53" s="223" t="s">
        <v>11</v>
      </c>
      <c r="M53" s="223" t="s">
        <v>10</v>
      </c>
      <c r="N53" s="225" t="s">
        <v>15</v>
      </c>
    </row>
    <row r="54" spans="1:14" ht="34.5" thickBot="1" x14ac:dyDescent="0.3">
      <c r="A54" s="1560"/>
      <c r="B54" s="1567"/>
      <c r="C54" s="95" t="s">
        <v>195</v>
      </c>
      <c r="D54" s="210">
        <v>4000000</v>
      </c>
      <c r="E54" s="193" t="s">
        <v>193</v>
      </c>
      <c r="F54" s="193" t="s">
        <v>193</v>
      </c>
      <c r="G54" s="193" t="s">
        <v>65</v>
      </c>
      <c r="H54" s="219" t="s">
        <v>478</v>
      </c>
      <c r="I54" s="220" t="s">
        <v>7</v>
      </c>
      <c r="J54" s="220" t="s">
        <v>7</v>
      </c>
      <c r="K54" s="223" t="s">
        <v>9</v>
      </c>
      <c r="L54" s="223" t="s">
        <v>11</v>
      </c>
      <c r="M54" s="223" t="s">
        <v>10</v>
      </c>
      <c r="N54" s="225" t="s">
        <v>15</v>
      </c>
    </row>
    <row r="55" spans="1:14" ht="34.5" thickBot="1" x14ac:dyDescent="0.3">
      <c r="A55" s="1560"/>
      <c r="B55" s="1567"/>
      <c r="C55" s="95" t="s">
        <v>196</v>
      </c>
      <c r="D55" s="210">
        <v>10000000</v>
      </c>
      <c r="E55" s="193" t="s">
        <v>193</v>
      </c>
      <c r="F55" s="193" t="s">
        <v>193</v>
      </c>
      <c r="G55" s="193" t="s">
        <v>65</v>
      </c>
      <c r="H55" s="219" t="s">
        <v>478</v>
      </c>
      <c r="I55" s="220" t="s">
        <v>7</v>
      </c>
      <c r="J55" s="220" t="s">
        <v>7</v>
      </c>
      <c r="K55" s="223" t="s">
        <v>9</v>
      </c>
      <c r="L55" s="223" t="s">
        <v>11</v>
      </c>
      <c r="M55" s="223" t="s">
        <v>10</v>
      </c>
      <c r="N55" s="225" t="s">
        <v>15</v>
      </c>
    </row>
    <row r="56" spans="1:14" ht="34.5" thickBot="1" x14ac:dyDescent="0.3">
      <c r="A56" s="1560"/>
      <c r="B56" s="1567"/>
      <c r="C56" s="95" t="s">
        <v>197</v>
      </c>
      <c r="D56" s="210">
        <v>7000000</v>
      </c>
      <c r="E56" s="193" t="s">
        <v>193</v>
      </c>
      <c r="F56" s="193" t="s">
        <v>193</v>
      </c>
      <c r="G56" s="193" t="s">
        <v>65</v>
      </c>
      <c r="H56" s="219" t="s">
        <v>478</v>
      </c>
      <c r="I56" s="220" t="s">
        <v>7</v>
      </c>
      <c r="J56" s="220" t="s">
        <v>7</v>
      </c>
      <c r="K56" s="223" t="s">
        <v>9</v>
      </c>
      <c r="L56" s="223" t="s">
        <v>11</v>
      </c>
      <c r="M56" s="223" t="s">
        <v>10</v>
      </c>
      <c r="N56" s="225" t="s">
        <v>15</v>
      </c>
    </row>
    <row r="57" spans="1:14" ht="34.5" thickBot="1" x14ac:dyDescent="0.3">
      <c r="A57" s="1560"/>
      <c r="B57" s="1567"/>
      <c r="C57" s="95" t="s">
        <v>198</v>
      </c>
      <c r="D57" s="210">
        <v>6000000</v>
      </c>
      <c r="E57" s="193" t="s">
        <v>193</v>
      </c>
      <c r="F57" s="193" t="s">
        <v>193</v>
      </c>
      <c r="G57" s="193" t="s">
        <v>65</v>
      </c>
      <c r="H57" s="219" t="s">
        <v>478</v>
      </c>
      <c r="I57" s="220" t="s">
        <v>7</v>
      </c>
      <c r="J57" s="220" t="s">
        <v>7</v>
      </c>
      <c r="K57" s="223" t="s">
        <v>9</v>
      </c>
      <c r="L57" s="223" t="s">
        <v>11</v>
      </c>
      <c r="M57" s="223" t="s">
        <v>10</v>
      </c>
      <c r="N57" s="225" t="s">
        <v>15</v>
      </c>
    </row>
    <row r="58" spans="1:14" ht="34.5" thickBot="1" x14ac:dyDescent="0.3">
      <c r="A58" s="1560"/>
      <c r="B58" s="1567"/>
      <c r="C58" s="95" t="s">
        <v>199</v>
      </c>
      <c r="D58" s="210">
        <v>5000000</v>
      </c>
      <c r="E58" s="193" t="s">
        <v>193</v>
      </c>
      <c r="F58" s="193" t="s">
        <v>193</v>
      </c>
      <c r="G58" s="193" t="s">
        <v>65</v>
      </c>
      <c r="H58" s="219" t="s">
        <v>478</v>
      </c>
      <c r="I58" s="220" t="s">
        <v>7</v>
      </c>
      <c r="J58" s="220" t="s">
        <v>7</v>
      </c>
      <c r="K58" s="223" t="s">
        <v>9</v>
      </c>
      <c r="L58" s="223" t="s">
        <v>11</v>
      </c>
      <c r="M58" s="223" t="s">
        <v>10</v>
      </c>
      <c r="N58" s="225" t="s">
        <v>15</v>
      </c>
    </row>
    <row r="59" spans="1:14" ht="15.75" thickBot="1" x14ac:dyDescent="0.3">
      <c r="A59" s="1560"/>
      <c r="B59" s="1568"/>
      <c r="C59" s="96" t="s">
        <v>200</v>
      </c>
      <c r="D59" s="211">
        <v>44000000</v>
      </c>
      <c r="E59" s="113"/>
      <c r="F59" s="97"/>
      <c r="G59" s="113"/>
      <c r="H59" s="219"/>
      <c r="I59" s="113"/>
      <c r="J59" s="113"/>
      <c r="K59" s="113"/>
      <c r="L59" s="113"/>
      <c r="M59" s="199"/>
      <c r="N59" s="225"/>
    </row>
    <row r="60" spans="1:14" ht="34.5" thickBot="1" x14ac:dyDescent="0.3">
      <c r="A60" s="1560"/>
      <c r="B60" s="1566" t="s">
        <v>208</v>
      </c>
      <c r="C60" s="93" t="s">
        <v>192</v>
      </c>
      <c r="D60" s="212">
        <v>12000000</v>
      </c>
      <c r="E60" s="193" t="s">
        <v>193</v>
      </c>
      <c r="F60" s="193" t="s">
        <v>193</v>
      </c>
      <c r="G60" s="193" t="s">
        <v>65</v>
      </c>
      <c r="H60" s="219" t="s">
        <v>478</v>
      </c>
      <c r="I60" s="220" t="s">
        <v>7</v>
      </c>
      <c r="J60" s="220" t="s">
        <v>7</v>
      </c>
      <c r="K60" s="223" t="s">
        <v>9</v>
      </c>
      <c r="L60" s="223" t="s">
        <v>11</v>
      </c>
      <c r="M60" s="223" t="s">
        <v>10</v>
      </c>
      <c r="N60" s="225" t="s">
        <v>15</v>
      </c>
    </row>
    <row r="61" spans="1:14" ht="34.5" thickBot="1" x14ac:dyDescent="0.3">
      <c r="A61" s="1560"/>
      <c r="B61" s="1567"/>
      <c r="C61" s="95" t="s">
        <v>194</v>
      </c>
      <c r="D61" s="212">
        <v>12000000</v>
      </c>
      <c r="E61" s="193" t="s">
        <v>193</v>
      </c>
      <c r="F61" s="193" t="s">
        <v>193</v>
      </c>
      <c r="G61" s="193" t="s">
        <v>65</v>
      </c>
      <c r="H61" s="219" t="s">
        <v>478</v>
      </c>
      <c r="I61" s="220" t="s">
        <v>7</v>
      </c>
      <c r="J61" s="220" t="s">
        <v>7</v>
      </c>
      <c r="K61" s="223" t="s">
        <v>9</v>
      </c>
      <c r="L61" s="223" t="s">
        <v>11</v>
      </c>
      <c r="M61" s="223" t="s">
        <v>10</v>
      </c>
      <c r="N61" s="225" t="s">
        <v>15</v>
      </c>
    </row>
    <row r="62" spans="1:14" ht="34.5" thickBot="1" x14ac:dyDescent="0.3">
      <c r="A62" s="1560"/>
      <c r="B62" s="1567"/>
      <c r="C62" s="95" t="s">
        <v>196</v>
      </c>
      <c r="D62" s="212">
        <v>12000000</v>
      </c>
      <c r="E62" s="193" t="s">
        <v>193</v>
      </c>
      <c r="F62" s="193" t="s">
        <v>193</v>
      </c>
      <c r="G62" s="193" t="s">
        <v>65</v>
      </c>
      <c r="H62" s="219" t="s">
        <v>478</v>
      </c>
      <c r="I62" s="220" t="s">
        <v>7</v>
      </c>
      <c r="J62" s="220" t="s">
        <v>7</v>
      </c>
      <c r="K62" s="223" t="s">
        <v>9</v>
      </c>
      <c r="L62" s="223" t="s">
        <v>11</v>
      </c>
      <c r="M62" s="223" t="s">
        <v>10</v>
      </c>
      <c r="N62" s="225" t="s">
        <v>15</v>
      </c>
    </row>
    <row r="63" spans="1:14" ht="34.5" thickBot="1" x14ac:dyDescent="0.3">
      <c r="A63" s="1560"/>
      <c r="B63" s="1567"/>
      <c r="C63" s="95" t="s">
        <v>197</v>
      </c>
      <c r="D63" s="208">
        <v>8000000</v>
      </c>
      <c r="E63" s="193" t="s">
        <v>193</v>
      </c>
      <c r="F63" s="193" t="s">
        <v>193</v>
      </c>
      <c r="G63" s="193" t="s">
        <v>65</v>
      </c>
      <c r="H63" s="219" t="s">
        <v>478</v>
      </c>
      <c r="I63" s="220" t="s">
        <v>7</v>
      </c>
      <c r="J63" s="220" t="s">
        <v>7</v>
      </c>
      <c r="K63" s="223" t="s">
        <v>9</v>
      </c>
      <c r="L63" s="223" t="s">
        <v>11</v>
      </c>
      <c r="M63" s="223" t="s">
        <v>10</v>
      </c>
      <c r="N63" s="225" t="s">
        <v>15</v>
      </c>
    </row>
    <row r="64" spans="1:14" ht="34.5" thickBot="1" x14ac:dyDescent="0.3">
      <c r="A64" s="1560"/>
      <c r="B64" s="1567"/>
      <c r="C64" s="95" t="s">
        <v>198</v>
      </c>
      <c r="D64" s="212">
        <v>12000000</v>
      </c>
      <c r="E64" s="193" t="s">
        <v>193</v>
      </c>
      <c r="F64" s="193" t="s">
        <v>193</v>
      </c>
      <c r="G64" s="193" t="s">
        <v>65</v>
      </c>
      <c r="H64" s="219" t="s">
        <v>478</v>
      </c>
      <c r="I64" s="220" t="s">
        <v>7</v>
      </c>
      <c r="J64" s="220" t="s">
        <v>7</v>
      </c>
      <c r="K64" s="223" t="s">
        <v>9</v>
      </c>
      <c r="L64" s="223" t="s">
        <v>11</v>
      </c>
      <c r="M64" s="223" t="s">
        <v>10</v>
      </c>
      <c r="N64" s="225" t="s">
        <v>15</v>
      </c>
    </row>
    <row r="65" spans="1:14" ht="34.5" thickBot="1" x14ac:dyDescent="0.3">
      <c r="A65" s="1560"/>
      <c r="B65" s="1567"/>
      <c r="C65" s="95" t="s">
        <v>199</v>
      </c>
      <c r="D65" s="212">
        <v>5000000</v>
      </c>
      <c r="E65" s="193" t="s">
        <v>193</v>
      </c>
      <c r="F65" s="193" t="s">
        <v>193</v>
      </c>
      <c r="G65" s="193" t="s">
        <v>65</v>
      </c>
      <c r="H65" s="219" t="s">
        <v>478</v>
      </c>
      <c r="I65" s="220" t="s">
        <v>7</v>
      </c>
      <c r="J65" s="220" t="s">
        <v>7</v>
      </c>
      <c r="K65" s="223" t="s">
        <v>9</v>
      </c>
      <c r="L65" s="223" t="s">
        <v>11</v>
      </c>
      <c r="M65" s="223" t="s">
        <v>10</v>
      </c>
      <c r="N65" s="225" t="s">
        <v>15</v>
      </c>
    </row>
    <row r="66" spans="1:14" ht="15.75" thickBot="1" x14ac:dyDescent="0.3">
      <c r="A66" s="1560"/>
      <c r="B66" s="1568"/>
      <c r="C66" s="96" t="s">
        <v>200</v>
      </c>
      <c r="D66" s="213">
        <v>61000000</v>
      </c>
      <c r="E66" s="194"/>
      <c r="F66" s="99"/>
      <c r="G66" s="194"/>
      <c r="H66" s="219"/>
      <c r="I66" s="194"/>
      <c r="J66" s="194"/>
      <c r="K66" s="194"/>
      <c r="L66" s="194"/>
      <c r="M66" s="194"/>
      <c r="N66" s="225"/>
    </row>
    <row r="67" spans="1:14" ht="34.5" thickBot="1" x14ac:dyDescent="0.3">
      <c r="A67" s="1560"/>
      <c r="B67" s="1566" t="s">
        <v>209</v>
      </c>
      <c r="C67" s="93" t="s">
        <v>192</v>
      </c>
      <c r="D67" s="212">
        <v>15000000</v>
      </c>
      <c r="E67" s="193" t="s">
        <v>193</v>
      </c>
      <c r="F67" s="193" t="s">
        <v>193</v>
      </c>
      <c r="G67" s="193" t="s">
        <v>65</v>
      </c>
      <c r="H67" s="219" t="s">
        <v>478</v>
      </c>
      <c r="I67" s="220" t="s">
        <v>7</v>
      </c>
      <c r="J67" s="220" t="s">
        <v>7</v>
      </c>
      <c r="K67" s="223" t="s">
        <v>9</v>
      </c>
      <c r="L67" s="223" t="s">
        <v>11</v>
      </c>
      <c r="M67" s="223" t="s">
        <v>10</v>
      </c>
      <c r="N67" s="225" t="s">
        <v>15</v>
      </c>
    </row>
    <row r="68" spans="1:14" ht="34.5" thickBot="1" x14ac:dyDescent="0.3">
      <c r="A68" s="1560"/>
      <c r="B68" s="1567"/>
      <c r="C68" s="95" t="s">
        <v>194</v>
      </c>
      <c r="D68" s="212">
        <v>12000000</v>
      </c>
      <c r="E68" s="193" t="s">
        <v>193</v>
      </c>
      <c r="F68" s="193" t="s">
        <v>193</v>
      </c>
      <c r="G68" s="193" t="s">
        <v>65</v>
      </c>
      <c r="H68" s="219" t="s">
        <v>478</v>
      </c>
      <c r="I68" s="220" t="s">
        <v>7</v>
      </c>
      <c r="J68" s="220" t="s">
        <v>7</v>
      </c>
      <c r="K68" s="223" t="s">
        <v>9</v>
      </c>
      <c r="L68" s="223" t="s">
        <v>11</v>
      </c>
      <c r="M68" s="223" t="s">
        <v>10</v>
      </c>
      <c r="N68" s="225" t="s">
        <v>15</v>
      </c>
    </row>
    <row r="69" spans="1:14" ht="34.5" thickBot="1" x14ac:dyDescent="0.3">
      <c r="A69" s="1560"/>
      <c r="B69" s="1567"/>
      <c r="C69" s="95" t="s">
        <v>195</v>
      </c>
      <c r="D69" s="212">
        <v>5000000</v>
      </c>
      <c r="E69" s="193" t="s">
        <v>193</v>
      </c>
      <c r="F69" s="193" t="s">
        <v>193</v>
      </c>
      <c r="G69" s="193" t="s">
        <v>65</v>
      </c>
      <c r="H69" s="219" t="s">
        <v>478</v>
      </c>
      <c r="I69" s="220" t="s">
        <v>7</v>
      </c>
      <c r="J69" s="220" t="s">
        <v>7</v>
      </c>
      <c r="K69" s="223" t="s">
        <v>9</v>
      </c>
      <c r="L69" s="223" t="s">
        <v>11</v>
      </c>
      <c r="M69" s="223" t="s">
        <v>10</v>
      </c>
      <c r="N69" s="225" t="s">
        <v>15</v>
      </c>
    </row>
    <row r="70" spans="1:14" ht="34.5" thickBot="1" x14ac:dyDescent="0.3">
      <c r="A70" s="1560"/>
      <c r="B70" s="1567"/>
      <c r="C70" s="95" t="s">
        <v>196</v>
      </c>
      <c r="D70" s="212">
        <v>8000000</v>
      </c>
      <c r="E70" s="193" t="s">
        <v>193</v>
      </c>
      <c r="F70" s="193" t="s">
        <v>193</v>
      </c>
      <c r="G70" s="193" t="s">
        <v>65</v>
      </c>
      <c r="H70" s="219" t="s">
        <v>478</v>
      </c>
      <c r="I70" s="220" t="s">
        <v>7</v>
      </c>
      <c r="J70" s="220" t="s">
        <v>7</v>
      </c>
      <c r="K70" s="223" t="s">
        <v>9</v>
      </c>
      <c r="L70" s="223" t="s">
        <v>11</v>
      </c>
      <c r="M70" s="223" t="s">
        <v>10</v>
      </c>
      <c r="N70" s="225" t="s">
        <v>15</v>
      </c>
    </row>
    <row r="71" spans="1:14" ht="34.5" thickBot="1" x14ac:dyDescent="0.3">
      <c r="A71" s="1560"/>
      <c r="B71" s="1567"/>
      <c r="C71" s="95" t="s">
        <v>197</v>
      </c>
      <c r="D71" s="212">
        <v>8000000</v>
      </c>
      <c r="E71" s="193" t="s">
        <v>193</v>
      </c>
      <c r="F71" s="193" t="s">
        <v>193</v>
      </c>
      <c r="G71" s="193" t="s">
        <v>65</v>
      </c>
      <c r="H71" s="219" t="s">
        <v>478</v>
      </c>
      <c r="I71" s="220" t="s">
        <v>7</v>
      </c>
      <c r="J71" s="220" t="s">
        <v>7</v>
      </c>
      <c r="K71" s="223" t="s">
        <v>9</v>
      </c>
      <c r="L71" s="223" t="s">
        <v>11</v>
      </c>
      <c r="M71" s="223" t="s">
        <v>10</v>
      </c>
      <c r="N71" s="225" t="s">
        <v>15</v>
      </c>
    </row>
    <row r="72" spans="1:14" ht="34.5" thickBot="1" x14ac:dyDescent="0.3">
      <c r="A72" s="1560"/>
      <c r="B72" s="1567"/>
      <c r="C72" s="95" t="s">
        <v>198</v>
      </c>
      <c r="D72" s="208">
        <v>10000000</v>
      </c>
      <c r="E72" s="193" t="s">
        <v>193</v>
      </c>
      <c r="F72" s="193" t="s">
        <v>193</v>
      </c>
      <c r="G72" s="193" t="s">
        <v>65</v>
      </c>
      <c r="H72" s="219" t="s">
        <v>478</v>
      </c>
      <c r="I72" s="220" t="s">
        <v>7</v>
      </c>
      <c r="J72" s="220" t="s">
        <v>7</v>
      </c>
      <c r="K72" s="223" t="s">
        <v>9</v>
      </c>
      <c r="L72" s="223" t="s">
        <v>11</v>
      </c>
      <c r="M72" s="223" t="s">
        <v>10</v>
      </c>
      <c r="N72" s="225" t="s">
        <v>15</v>
      </c>
    </row>
    <row r="73" spans="1:14" ht="34.5" thickBot="1" x14ac:dyDescent="0.3">
      <c r="A73" s="1560"/>
      <c r="B73" s="1567"/>
      <c r="C73" s="95" t="s">
        <v>199</v>
      </c>
      <c r="D73" s="212">
        <v>6000000</v>
      </c>
      <c r="E73" s="193" t="s">
        <v>193</v>
      </c>
      <c r="F73" s="193" t="s">
        <v>193</v>
      </c>
      <c r="G73" s="193" t="s">
        <v>65</v>
      </c>
      <c r="H73" s="219" t="s">
        <v>478</v>
      </c>
      <c r="I73" s="220" t="s">
        <v>7</v>
      </c>
      <c r="J73" s="220" t="s">
        <v>7</v>
      </c>
      <c r="K73" s="223" t="s">
        <v>9</v>
      </c>
      <c r="L73" s="223" t="s">
        <v>11</v>
      </c>
      <c r="M73" s="223" t="s">
        <v>10</v>
      </c>
      <c r="N73" s="225" t="s">
        <v>15</v>
      </c>
    </row>
    <row r="74" spans="1:14" ht="15.75" thickBot="1" x14ac:dyDescent="0.3">
      <c r="A74" s="1560"/>
      <c r="B74" s="1568"/>
      <c r="C74" s="96" t="s">
        <v>200</v>
      </c>
      <c r="D74" s="213">
        <v>64000000</v>
      </c>
      <c r="E74" s="194"/>
      <c r="F74" s="99"/>
      <c r="G74" s="194"/>
      <c r="H74" s="219"/>
      <c r="I74" s="194"/>
      <c r="J74" s="194"/>
      <c r="K74" s="194"/>
      <c r="L74" s="194"/>
      <c r="M74" s="194"/>
      <c r="N74" s="225"/>
    </row>
    <row r="75" spans="1:14" ht="34.5" thickBot="1" x14ac:dyDescent="0.3">
      <c r="A75" s="1560"/>
      <c r="B75" s="1566" t="s">
        <v>210</v>
      </c>
      <c r="C75" s="93" t="s">
        <v>192</v>
      </c>
      <c r="D75" s="212">
        <v>261700000</v>
      </c>
      <c r="E75" s="193" t="s">
        <v>193</v>
      </c>
      <c r="F75" s="193" t="s">
        <v>193</v>
      </c>
      <c r="G75" s="193" t="s">
        <v>65</v>
      </c>
      <c r="H75" s="219" t="s">
        <v>478</v>
      </c>
      <c r="I75" s="221" t="s">
        <v>5</v>
      </c>
      <c r="J75" s="220" t="s">
        <v>7</v>
      </c>
      <c r="K75" s="221" t="s">
        <v>6</v>
      </c>
      <c r="L75" s="221" t="s">
        <v>480</v>
      </c>
      <c r="M75" s="221" t="s">
        <v>480</v>
      </c>
      <c r="N75" s="225" t="s">
        <v>15</v>
      </c>
    </row>
    <row r="76" spans="1:14" ht="34.5" thickBot="1" x14ac:dyDescent="0.3">
      <c r="A76" s="1560"/>
      <c r="B76" s="1567"/>
      <c r="C76" s="95" t="s">
        <v>194</v>
      </c>
      <c r="D76" s="212">
        <v>46000000</v>
      </c>
      <c r="E76" s="193" t="s">
        <v>193</v>
      </c>
      <c r="F76" s="193" t="s">
        <v>193</v>
      </c>
      <c r="G76" s="193" t="s">
        <v>65</v>
      </c>
      <c r="H76" s="219" t="s">
        <v>478</v>
      </c>
      <c r="I76" s="221" t="s">
        <v>5</v>
      </c>
      <c r="J76" s="220" t="s">
        <v>7</v>
      </c>
      <c r="K76" s="221" t="s">
        <v>6</v>
      </c>
      <c r="L76" s="221" t="s">
        <v>480</v>
      </c>
      <c r="M76" s="221" t="s">
        <v>480</v>
      </c>
      <c r="N76" s="225" t="s">
        <v>15</v>
      </c>
    </row>
    <row r="77" spans="1:14" ht="34.5" thickBot="1" x14ac:dyDescent="0.3">
      <c r="A77" s="1560"/>
      <c r="B77" s="1567"/>
      <c r="C77" s="95" t="s">
        <v>195</v>
      </c>
      <c r="D77" s="212">
        <v>53000000</v>
      </c>
      <c r="E77" s="193" t="s">
        <v>193</v>
      </c>
      <c r="F77" s="193" t="s">
        <v>193</v>
      </c>
      <c r="G77" s="193" t="s">
        <v>65</v>
      </c>
      <c r="H77" s="219" t="s">
        <v>478</v>
      </c>
      <c r="I77" s="221" t="s">
        <v>5</v>
      </c>
      <c r="J77" s="220" t="s">
        <v>7</v>
      </c>
      <c r="K77" s="221" t="s">
        <v>6</v>
      </c>
      <c r="L77" s="221" t="s">
        <v>480</v>
      </c>
      <c r="M77" s="221" t="s">
        <v>480</v>
      </c>
      <c r="N77" s="225" t="s">
        <v>15</v>
      </c>
    </row>
    <row r="78" spans="1:14" ht="34.5" thickBot="1" x14ac:dyDescent="0.3">
      <c r="A78" s="1560"/>
      <c r="B78" s="1567"/>
      <c r="C78" s="95" t="s">
        <v>196</v>
      </c>
      <c r="D78" s="212">
        <v>56000000</v>
      </c>
      <c r="E78" s="193" t="s">
        <v>193</v>
      </c>
      <c r="F78" s="193" t="s">
        <v>193</v>
      </c>
      <c r="G78" s="193" t="s">
        <v>65</v>
      </c>
      <c r="H78" s="219" t="s">
        <v>478</v>
      </c>
      <c r="I78" s="221" t="s">
        <v>5</v>
      </c>
      <c r="J78" s="220" t="s">
        <v>7</v>
      </c>
      <c r="K78" s="221" t="s">
        <v>6</v>
      </c>
      <c r="L78" s="221" t="s">
        <v>480</v>
      </c>
      <c r="M78" s="221" t="s">
        <v>480</v>
      </c>
      <c r="N78" s="225" t="s">
        <v>15</v>
      </c>
    </row>
    <row r="79" spans="1:14" ht="34.5" thickBot="1" x14ac:dyDescent="0.3">
      <c r="A79" s="1560"/>
      <c r="B79" s="1567"/>
      <c r="C79" s="95" t="s">
        <v>197</v>
      </c>
      <c r="D79" s="212">
        <v>61000000</v>
      </c>
      <c r="E79" s="193" t="s">
        <v>193</v>
      </c>
      <c r="F79" s="193" t="s">
        <v>193</v>
      </c>
      <c r="G79" s="193" t="s">
        <v>65</v>
      </c>
      <c r="H79" s="219" t="s">
        <v>478</v>
      </c>
      <c r="I79" s="221" t="s">
        <v>5</v>
      </c>
      <c r="J79" s="220" t="s">
        <v>7</v>
      </c>
      <c r="K79" s="221" t="s">
        <v>6</v>
      </c>
      <c r="L79" s="221" t="s">
        <v>480</v>
      </c>
      <c r="M79" s="221" t="s">
        <v>480</v>
      </c>
      <c r="N79" s="225" t="s">
        <v>15</v>
      </c>
    </row>
    <row r="80" spans="1:14" ht="34.5" thickBot="1" x14ac:dyDescent="0.3">
      <c r="A80" s="1560"/>
      <c r="B80" s="1567"/>
      <c r="C80" s="95" t="s">
        <v>198</v>
      </c>
      <c r="D80" s="212">
        <v>50000000</v>
      </c>
      <c r="E80" s="193" t="s">
        <v>193</v>
      </c>
      <c r="F80" s="193" t="s">
        <v>193</v>
      </c>
      <c r="G80" s="193" t="s">
        <v>65</v>
      </c>
      <c r="H80" s="219" t="s">
        <v>478</v>
      </c>
      <c r="I80" s="221" t="s">
        <v>5</v>
      </c>
      <c r="J80" s="220" t="s">
        <v>7</v>
      </c>
      <c r="K80" s="221" t="s">
        <v>6</v>
      </c>
      <c r="L80" s="221" t="s">
        <v>480</v>
      </c>
      <c r="M80" s="221" t="s">
        <v>480</v>
      </c>
      <c r="N80" s="225" t="s">
        <v>15</v>
      </c>
    </row>
    <row r="81" spans="1:14" ht="34.5" thickBot="1" x14ac:dyDescent="0.3">
      <c r="A81" s="1560"/>
      <c r="B81" s="1567"/>
      <c r="C81" s="95" t="s">
        <v>199</v>
      </c>
      <c r="D81" s="212">
        <v>38000000</v>
      </c>
      <c r="E81" s="193" t="s">
        <v>193</v>
      </c>
      <c r="F81" s="193" t="s">
        <v>193</v>
      </c>
      <c r="G81" s="193" t="s">
        <v>65</v>
      </c>
      <c r="H81" s="219" t="s">
        <v>478</v>
      </c>
      <c r="I81" s="221" t="s">
        <v>5</v>
      </c>
      <c r="J81" s="220" t="s">
        <v>7</v>
      </c>
      <c r="K81" s="221" t="s">
        <v>6</v>
      </c>
      <c r="L81" s="221" t="s">
        <v>480</v>
      </c>
      <c r="M81" s="221" t="s">
        <v>480</v>
      </c>
      <c r="N81" s="225" t="s">
        <v>15</v>
      </c>
    </row>
    <row r="82" spans="1:14" ht="15.75" thickBot="1" x14ac:dyDescent="0.3">
      <c r="A82" s="1560"/>
      <c r="B82" s="1568"/>
      <c r="C82" s="96" t="s">
        <v>200</v>
      </c>
      <c r="D82" s="213">
        <v>565700000</v>
      </c>
      <c r="E82" s="194"/>
      <c r="F82" s="99"/>
      <c r="G82" s="194"/>
      <c r="H82" s="219"/>
      <c r="I82" s="194"/>
      <c r="J82" s="194"/>
      <c r="K82" s="194"/>
      <c r="L82" s="194"/>
      <c r="M82" s="194"/>
      <c r="N82" s="225"/>
    </row>
    <row r="83" spans="1:14" ht="34.5" thickBot="1" x14ac:dyDescent="0.3">
      <c r="A83" s="1560"/>
      <c r="B83" s="1569" t="s">
        <v>211</v>
      </c>
      <c r="C83" s="93" t="s">
        <v>192</v>
      </c>
      <c r="D83" s="212">
        <v>198500000</v>
      </c>
      <c r="E83" s="193" t="s">
        <v>193</v>
      </c>
      <c r="F83" s="193" t="s">
        <v>193</v>
      </c>
      <c r="G83" s="193" t="s">
        <v>65</v>
      </c>
      <c r="H83" s="219" t="s">
        <v>478</v>
      </c>
      <c r="I83" s="221" t="s">
        <v>5</v>
      </c>
      <c r="J83" s="220" t="s">
        <v>7</v>
      </c>
      <c r="K83" s="221" t="s">
        <v>6</v>
      </c>
      <c r="L83" s="221" t="s">
        <v>480</v>
      </c>
      <c r="M83" s="221" t="s">
        <v>480</v>
      </c>
      <c r="N83" s="225" t="s">
        <v>15</v>
      </c>
    </row>
    <row r="84" spans="1:14" ht="34.5" thickBot="1" x14ac:dyDescent="0.3">
      <c r="A84" s="1560"/>
      <c r="B84" s="1570"/>
      <c r="C84" s="95" t="s">
        <v>194</v>
      </c>
      <c r="D84" s="212">
        <v>40700000</v>
      </c>
      <c r="E84" s="193" t="s">
        <v>193</v>
      </c>
      <c r="F84" s="193" t="s">
        <v>193</v>
      </c>
      <c r="G84" s="193" t="s">
        <v>65</v>
      </c>
      <c r="H84" s="219" t="s">
        <v>478</v>
      </c>
      <c r="I84" s="221" t="s">
        <v>5</v>
      </c>
      <c r="J84" s="220" t="s">
        <v>7</v>
      </c>
      <c r="K84" s="221" t="s">
        <v>6</v>
      </c>
      <c r="L84" s="221" t="s">
        <v>480</v>
      </c>
      <c r="M84" s="221" t="s">
        <v>480</v>
      </c>
      <c r="N84" s="225" t="s">
        <v>15</v>
      </c>
    </row>
    <row r="85" spans="1:14" ht="34.5" thickBot="1" x14ac:dyDescent="0.3">
      <c r="A85" s="1560"/>
      <c r="B85" s="1570"/>
      <c r="C85" s="95" t="s">
        <v>195</v>
      </c>
      <c r="D85" s="212">
        <v>42900000</v>
      </c>
      <c r="E85" s="193" t="s">
        <v>193</v>
      </c>
      <c r="F85" s="193" t="s">
        <v>193</v>
      </c>
      <c r="G85" s="193" t="s">
        <v>65</v>
      </c>
      <c r="H85" s="219" t="s">
        <v>478</v>
      </c>
      <c r="I85" s="221" t="s">
        <v>5</v>
      </c>
      <c r="J85" s="220" t="s">
        <v>7</v>
      </c>
      <c r="K85" s="221" t="s">
        <v>6</v>
      </c>
      <c r="L85" s="221" t="s">
        <v>480</v>
      </c>
      <c r="M85" s="221" t="s">
        <v>480</v>
      </c>
      <c r="N85" s="225" t="s">
        <v>15</v>
      </c>
    </row>
    <row r="86" spans="1:14" ht="34.5" thickBot="1" x14ac:dyDescent="0.3">
      <c r="A86" s="1560"/>
      <c r="B86" s="1570"/>
      <c r="C86" s="95" t="s">
        <v>196</v>
      </c>
      <c r="D86" s="212">
        <v>44000000</v>
      </c>
      <c r="E86" s="193" t="s">
        <v>193</v>
      </c>
      <c r="F86" s="193" t="s">
        <v>193</v>
      </c>
      <c r="G86" s="193" t="s">
        <v>65</v>
      </c>
      <c r="H86" s="219" t="s">
        <v>478</v>
      </c>
      <c r="I86" s="221" t="s">
        <v>5</v>
      </c>
      <c r="J86" s="220" t="s">
        <v>7</v>
      </c>
      <c r="K86" s="221" t="s">
        <v>6</v>
      </c>
      <c r="L86" s="221" t="s">
        <v>480</v>
      </c>
      <c r="M86" s="221" t="s">
        <v>480</v>
      </c>
      <c r="N86" s="225" t="s">
        <v>15</v>
      </c>
    </row>
    <row r="87" spans="1:14" ht="34.5" thickBot="1" x14ac:dyDescent="0.3">
      <c r="A87" s="1560"/>
      <c r="B87" s="1570"/>
      <c r="C87" s="95" t="s">
        <v>197</v>
      </c>
      <c r="D87" s="212">
        <v>55000000</v>
      </c>
      <c r="E87" s="193" t="s">
        <v>193</v>
      </c>
      <c r="F87" s="193" t="s">
        <v>193</v>
      </c>
      <c r="G87" s="193" t="s">
        <v>65</v>
      </c>
      <c r="H87" s="219" t="s">
        <v>478</v>
      </c>
      <c r="I87" s="221" t="s">
        <v>5</v>
      </c>
      <c r="J87" s="220" t="s">
        <v>7</v>
      </c>
      <c r="K87" s="221" t="s">
        <v>6</v>
      </c>
      <c r="L87" s="221" t="s">
        <v>480</v>
      </c>
      <c r="M87" s="221" t="s">
        <v>480</v>
      </c>
      <c r="N87" s="225" t="s">
        <v>15</v>
      </c>
    </row>
    <row r="88" spans="1:14" ht="34.5" thickBot="1" x14ac:dyDescent="0.3">
      <c r="A88" s="1560"/>
      <c r="B88" s="1570"/>
      <c r="C88" s="95" t="s">
        <v>198</v>
      </c>
      <c r="D88" s="212">
        <v>35200000</v>
      </c>
      <c r="E88" s="193" t="s">
        <v>193</v>
      </c>
      <c r="F88" s="193" t="s">
        <v>193</v>
      </c>
      <c r="G88" s="193" t="s">
        <v>65</v>
      </c>
      <c r="H88" s="219" t="s">
        <v>478</v>
      </c>
      <c r="I88" s="221" t="s">
        <v>5</v>
      </c>
      <c r="J88" s="220" t="s">
        <v>7</v>
      </c>
      <c r="K88" s="221" t="s">
        <v>6</v>
      </c>
      <c r="L88" s="221" t="s">
        <v>480</v>
      </c>
      <c r="M88" s="221" t="s">
        <v>480</v>
      </c>
      <c r="N88" s="225" t="s">
        <v>15</v>
      </c>
    </row>
    <row r="89" spans="1:14" ht="34.5" thickBot="1" x14ac:dyDescent="0.3">
      <c r="A89" s="1560"/>
      <c r="B89" s="1570"/>
      <c r="C89" s="95" t="s">
        <v>199</v>
      </c>
      <c r="D89" s="212">
        <v>29700000</v>
      </c>
      <c r="E89" s="193" t="s">
        <v>193</v>
      </c>
      <c r="F89" s="193" t="s">
        <v>193</v>
      </c>
      <c r="G89" s="193" t="s">
        <v>65</v>
      </c>
      <c r="H89" s="219" t="s">
        <v>478</v>
      </c>
      <c r="I89" s="221" t="s">
        <v>5</v>
      </c>
      <c r="J89" s="220" t="s">
        <v>7</v>
      </c>
      <c r="K89" s="221" t="s">
        <v>6</v>
      </c>
      <c r="L89" s="221" t="s">
        <v>480</v>
      </c>
      <c r="M89" s="221" t="s">
        <v>480</v>
      </c>
      <c r="N89" s="225" t="s">
        <v>15</v>
      </c>
    </row>
    <row r="90" spans="1:14" ht="15.75" thickBot="1" x14ac:dyDescent="0.3">
      <c r="A90" s="1560"/>
      <c r="B90" s="1571"/>
      <c r="C90" s="96" t="s">
        <v>200</v>
      </c>
      <c r="D90" s="213">
        <v>446000000</v>
      </c>
      <c r="E90" s="194"/>
      <c r="F90" s="99"/>
      <c r="G90" s="194"/>
      <c r="H90" s="219"/>
      <c r="I90" s="194"/>
      <c r="J90" s="194"/>
      <c r="K90" s="194"/>
      <c r="L90" s="194"/>
      <c r="M90" s="194"/>
      <c r="N90" s="225"/>
    </row>
    <row r="91" spans="1:14" ht="26.25" customHeight="1" thickBot="1" x14ac:dyDescent="0.3">
      <c r="A91" s="1560"/>
      <c r="B91" s="1566" t="s">
        <v>212</v>
      </c>
      <c r="C91" s="95" t="s">
        <v>194</v>
      </c>
      <c r="D91" s="212">
        <v>40000000</v>
      </c>
      <c r="E91" s="193" t="s">
        <v>193</v>
      </c>
      <c r="F91" s="193" t="s">
        <v>193</v>
      </c>
      <c r="G91" s="193" t="s">
        <v>65</v>
      </c>
      <c r="H91" s="219" t="s">
        <v>478</v>
      </c>
      <c r="I91" s="221" t="s">
        <v>7</v>
      </c>
      <c r="J91" s="197">
        <v>43192</v>
      </c>
      <c r="K91" s="221" t="s">
        <v>479</v>
      </c>
      <c r="L91" s="223" t="s">
        <v>11</v>
      </c>
      <c r="M91" s="197">
        <v>43311</v>
      </c>
      <c r="N91" s="225" t="s">
        <v>15</v>
      </c>
    </row>
    <row r="92" spans="1:14" ht="34.5" thickBot="1" x14ac:dyDescent="0.3">
      <c r="A92" s="1560"/>
      <c r="B92" s="1567"/>
      <c r="C92" s="95" t="s">
        <v>195</v>
      </c>
      <c r="D92" s="212">
        <v>18000000</v>
      </c>
      <c r="E92" s="193" t="s">
        <v>193</v>
      </c>
      <c r="F92" s="193" t="s">
        <v>193</v>
      </c>
      <c r="G92" s="193" t="s">
        <v>65</v>
      </c>
      <c r="H92" s="219" t="s">
        <v>478</v>
      </c>
      <c r="I92" s="221" t="s">
        <v>7</v>
      </c>
      <c r="J92" s="197">
        <v>43192</v>
      </c>
      <c r="K92" s="221" t="s">
        <v>479</v>
      </c>
      <c r="L92" s="223" t="s">
        <v>11</v>
      </c>
      <c r="M92" s="197">
        <v>43311</v>
      </c>
      <c r="N92" s="225" t="s">
        <v>15</v>
      </c>
    </row>
    <row r="93" spans="1:14" ht="34.5" thickBot="1" x14ac:dyDescent="0.3">
      <c r="A93" s="1560"/>
      <c r="B93" s="1567"/>
      <c r="C93" s="95" t="s">
        <v>196</v>
      </c>
      <c r="D93" s="212">
        <v>49500000</v>
      </c>
      <c r="E93" s="193" t="s">
        <v>193</v>
      </c>
      <c r="F93" s="193" t="s">
        <v>193</v>
      </c>
      <c r="G93" s="193" t="s">
        <v>65</v>
      </c>
      <c r="H93" s="219" t="s">
        <v>478</v>
      </c>
      <c r="I93" s="221" t="s">
        <v>7</v>
      </c>
      <c r="J93" s="197">
        <v>43192</v>
      </c>
      <c r="K93" s="221" t="s">
        <v>479</v>
      </c>
      <c r="L93" s="223" t="s">
        <v>11</v>
      </c>
      <c r="M93" s="221" t="s">
        <v>10</v>
      </c>
      <c r="N93" s="225" t="s">
        <v>15</v>
      </c>
    </row>
    <row r="94" spans="1:14" ht="15.75" thickBot="1" x14ac:dyDescent="0.3">
      <c r="A94" s="1560"/>
      <c r="B94" s="1567"/>
      <c r="C94" s="96" t="s">
        <v>200</v>
      </c>
      <c r="D94" s="213">
        <v>107500000</v>
      </c>
      <c r="E94" s="194"/>
      <c r="F94" s="99"/>
      <c r="G94" s="194"/>
      <c r="H94" s="219"/>
      <c r="I94" s="194"/>
      <c r="J94" s="194"/>
      <c r="K94" s="194"/>
      <c r="L94" s="194"/>
      <c r="M94" s="194"/>
      <c r="N94" s="225"/>
    </row>
    <row r="95" spans="1:14" ht="34.5" thickBot="1" x14ac:dyDescent="0.3">
      <c r="A95" s="1560"/>
      <c r="B95" s="1566" t="s">
        <v>213</v>
      </c>
      <c r="C95" s="93" t="s">
        <v>192</v>
      </c>
      <c r="D95" s="212">
        <v>61200000</v>
      </c>
      <c r="E95" s="193" t="s">
        <v>193</v>
      </c>
      <c r="F95" s="193" t="s">
        <v>193</v>
      </c>
      <c r="G95" s="193" t="s">
        <v>65</v>
      </c>
      <c r="H95" s="219" t="s">
        <v>478</v>
      </c>
      <c r="I95" s="221" t="s">
        <v>8</v>
      </c>
      <c r="J95" s="197">
        <v>43250</v>
      </c>
      <c r="K95" s="221" t="s">
        <v>10</v>
      </c>
      <c r="L95" s="221" t="s">
        <v>12</v>
      </c>
      <c r="M95" s="221" t="s">
        <v>11</v>
      </c>
      <c r="N95" s="225" t="s">
        <v>15</v>
      </c>
    </row>
    <row r="96" spans="1:14" ht="34.5" thickBot="1" x14ac:dyDescent="0.3">
      <c r="A96" s="1560"/>
      <c r="B96" s="1567"/>
      <c r="C96" s="95" t="s">
        <v>194</v>
      </c>
      <c r="D96" s="212">
        <v>15400000</v>
      </c>
      <c r="E96" s="193" t="s">
        <v>193</v>
      </c>
      <c r="F96" s="193" t="s">
        <v>193</v>
      </c>
      <c r="G96" s="193" t="s">
        <v>65</v>
      </c>
      <c r="H96" s="219" t="s">
        <v>478</v>
      </c>
      <c r="I96" s="221" t="s">
        <v>8</v>
      </c>
      <c r="J96" s="197">
        <v>43250</v>
      </c>
      <c r="K96" s="221" t="s">
        <v>10</v>
      </c>
      <c r="L96" s="221" t="s">
        <v>12</v>
      </c>
      <c r="M96" s="221" t="s">
        <v>11</v>
      </c>
      <c r="N96" s="225" t="s">
        <v>15</v>
      </c>
    </row>
    <row r="97" spans="1:14" ht="34.5" thickBot="1" x14ac:dyDescent="0.3">
      <c r="A97" s="1560"/>
      <c r="B97" s="1567"/>
      <c r="C97" s="95" t="s">
        <v>195</v>
      </c>
      <c r="D97" s="212">
        <v>17600000</v>
      </c>
      <c r="E97" s="193" t="s">
        <v>193</v>
      </c>
      <c r="F97" s="193" t="s">
        <v>193</v>
      </c>
      <c r="G97" s="193" t="s">
        <v>65</v>
      </c>
      <c r="H97" s="219" t="s">
        <v>478</v>
      </c>
      <c r="I97" s="221" t="s">
        <v>8</v>
      </c>
      <c r="J97" s="197">
        <v>43250</v>
      </c>
      <c r="K97" s="221" t="s">
        <v>10</v>
      </c>
      <c r="L97" s="221" t="s">
        <v>12</v>
      </c>
      <c r="M97" s="221" t="s">
        <v>11</v>
      </c>
      <c r="N97" s="225" t="s">
        <v>15</v>
      </c>
    </row>
    <row r="98" spans="1:14" ht="34.5" thickBot="1" x14ac:dyDescent="0.3">
      <c r="A98" s="1560"/>
      <c r="B98" s="1567"/>
      <c r="C98" s="95" t="s">
        <v>196</v>
      </c>
      <c r="D98" s="212">
        <v>17600000</v>
      </c>
      <c r="E98" s="193" t="s">
        <v>193</v>
      </c>
      <c r="F98" s="193" t="s">
        <v>193</v>
      </c>
      <c r="G98" s="193" t="s">
        <v>65</v>
      </c>
      <c r="H98" s="219" t="s">
        <v>478</v>
      </c>
      <c r="I98" s="221" t="s">
        <v>8</v>
      </c>
      <c r="J98" s="197">
        <v>43250</v>
      </c>
      <c r="K98" s="221" t="s">
        <v>10</v>
      </c>
      <c r="L98" s="221" t="s">
        <v>12</v>
      </c>
      <c r="M98" s="221" t="s">
        <v>11</v>
      </c>
      <c r="N98" s="225" t="s">
        <v>15</v>
      </c>
    </row>
    <row r="99" spans="1:14" ht="34.5" thickBot="1" x14ac:dyDescent="0.3">
      <c r="A99" s="1560"/>
      <c r="B99" s="1567"/>
      <c r="C99" s="95" t="s">
        <v>197</v>
      </c>
      <c r="D99" s="212">
        <v>17600000</v>
      </c>
      <c r="E99" s="193" t="s">
        <v>193</v>
      </c>
      <c r="F99" s="193" t="s">
        <v>193</v>
      </c>
      <c r="G99" s="193" t="s">
        <v>65</v>
      </c>
      <c r="H99" s="219" t="s">
        <v>478</v>
      </c>
      <c r="I99" s="221" t="s">
        <v>8</v>
      </c>
      <c r="J99" s="197">
        <v>43250</v>
      </c>
      <c r="K99" s="221" t="s">
        <v>10</v>
      </c>
      <c r="L99" s="221" t="s">
        <v>12</v>
      </c>
      <c r="M99" s="221" t="s">
        <v>11</v>
      </c>
      <c r="N99" s="225" t="s">
        <v>15</v>
      </c>
    </row>
    <row r="100" spans="1:14" ht="34.5" thickBot="1" x14ac:dyDescent="0.3">
      <c r="A100" s="1560"/>
      <c r="B100" s="1567"/>
      <c r="C100" s="95" t="s">
        <v>198</v>
      </c>
      <c r="D100" s="212">
        <v>15400000</v>
      </c>
      <c r="E100" s="193" t="s">
        <v>193</v>
      </c>
      <c r="F100" s="193" t="s">
        <v>193</v>
      </c>
      <c r="G100" s="193" t="s">
        <v>65</v>
      </c>
      <c r="H100" s="219" t="s">
        <v>478</v>
      </c>
      <c r="I100" s="221" t="s">
        <v>8</v>
      </c>
      <c r="J100" s="197">
        <v>43250</v>
      </c>
      <c r="K100" s="221" t="s">
        <v>10</v>
      </c>
      <c r="L100" s="221" t="s">
        <v>12</v>
      </c>
      <c r="M100" s="221" t="s">
        <v>11</v>
      </c>
      <c r="N100" s="225" t="s">
        <v>15</v>
      </c>
    </row>
    <row r="101" spans="1:14" ht="33.75" x14ac:dyDescent="0.25">
      <c r="A101" s="1560"/>
      <c r="B101" s="1567"/>
      <c r="C101" s="95" t="s">
        <v>199</v>
      </c>
      <c r="D101" s="208">
        <v>8000000</v>
      </c>
      <c r="E101" s="193" t="s">
        <v>193</v>
      </c>
      <c r="F101" s="193" t="s">
        <v>193</v>
      </c>
      <c r="G101" s="193" t="s">
        <v>65</v>
      </c>
      <c r="H101" s="219" t="s">
        <v>478</v>
      </c>
      <c r="I101" s="221" t="s">
        <v>8</v>
      </c>
      <c r="J101" s="197">
        <v>43250</v>
      </c>
      <c r="K101" s="221" t="s">
        <v>10</v>
      </c>
      <c r="L101" s="221" t="s">
        <v>12</v>
      </c>
      <c r="M101" s="221" t="s">
        <v>11</v>
      </c>
      <c r="N101" s="225" t="s">
        <v>15</v>
      </c>
    </row>
    <row r="102" spans="1:14" x14ac:dyDescent="0.25">
      <c r="A102" s="1560"/>
      <c r="B102" s="1568"/>
      <c r="C102" s="96" t="s">
        <v>200</v>
      </c>
      <c r="D102" s="213">
        <v>152800000</v>
      </c>
      <c r="E102" s="194"/>
      <c r="F102" s="99"/>
      <c r="G102" s="194"/>
      <c r="H102" s="99"/>
      <c r="I102" s="194"/>
      <c r="J102" s="194"/>
      <c r="K102" s="194"/>
      <c r="L102" s="194"/>
      <c r="M102" s="194"/>
      <c r="N102" s="201"/>
    </row>
    <row r="103" spans="1:14" ht="45" x14ac:dyDescent="0.25">
      <c r="A103" s="1561"/>
      <c r="B103" s="100" t="s">
        <v>214</v>
      </c>
      <c r="C103" s="101"/>
      <c r="D103" s="212">
        <f>+D102+D94+D90+D82+D74+D66+D59+D51+D49+D41+D39+D31+D23+D15</f>
        <v>3204000000</v>
      </c>
      <c r="E103" s="194"/>
      <c r="F103" s="99"/>
      <c r="G103" s="194"/>
      <c r="H103" s="99"/>
      <c r="I103" s="194"/>
      <c r="J103" s="194"/>
      <c r="K103" s="194"/>
      <c r="L103" s="194"/>
      <c r="M103" s="194"/>
      <c r="N103" s="200"/>
    </row>
    <row r="104" spans="1:14" ht="15.75" thickBot="1" x14ac:dyDescent="0.3">
      <c r="A104" s="102"/>
      <c r="B104" s="103"/>
      <c r="C104" s="103"/>
      <c r="D104" s="214"/>
      <c r="E104" s="195"/>
      <c r="F104" s="103"/>
      <c r="G104" s="195"/>
      <c r="H104" s="103"/>
      <c r="I104" s="195"/>
      <c r="J104" s="195"/>
      <c r="K104" s="195"/>
      <c r="L104" s="195"/>
      <c r="M104" s="195"/>
      <c r="N104" s="202"/>
    </row>
    <row r="105" spans="1:14" x14ac:dyDescent="0.25">
      <c r="D105" s="215"/>
    </row>
  </sheetData>
  <mergeCells count="25">
    <mergeCell ref="A8:A103"/>
    <mergeCell ref="B8:B15"/>
    <mergeCell ref="B16:B23"/>
    <mergeCell ref="B24:B31"/>
    <mergeCell ref="B32:B39"/>
    <mergeCell ref="B40:B41"/>
    <mergeCell ref="B42:B49"/>
    <mergeCell ref="B50:B51"/>
    <mergeCell ref="B52:B59"/>
    <mergeCell ref="B60:B66"/>
    <mergeCell ref="B67:B74"/>
    <mergeCell ref="B75:B82"/>
    <mergeCell ref="B83:B90"/>
    <mergeCell ref="B91:B94"/>
    <mergeCell ref="B95:B102"/>
    <mergeCell ref="A3:N3"/>
    <mergeCell ref="A5:A7"/>
    <mergeCell ref="B5:B7"/>
    <mergeCell ref="C5:C7"/>
    <mergeCell ref="D5:D7"/>
    <mergeCell ref="E5:E6"/>
    <mergeCell ref="F5:F6"/>
    <mergeCell ref="G5:G6"/>
    <mergeCell ref="H5:H6"/>
    <mergeCell ref="I5:N6"/>
  </mergeCells>
  <dataValidations disablePrompts="1" count="1">
    <dataValidation allowBlank="1" showInputMessage="1" showErrorMessage="1" promptTitle="Unidad de Negocio" prompt="Nivel Central_x000a_Aeropuerto_x000a_Regional_x000a_" sqref="C8:C14 C16:C22 C24:C30 C32:C38 C42:C48 C52:C58 C60:C65 C67:C73 C91:C93 C75:C81 C83:C89 C95:C101" xr:uid="{00000000-0002-0000-0200-000000000000}"/>
  </dataValidations>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L19"/>
  <sheetViews>
    <sheetView tabSelected="1" workbookViewId="0">
      <selection activeCell="O6" sqref="N6:O6"/>
    </sheetView>
  </sheetViews>
  <sheetFormatPr baseColWidth="10" defaultRowHeight="12.75" x14ac:dyDescent="0.2"/>
  <cols>
    <col min="2" max="2" width="39.5703125" customWidth="1"/>
    <col min="3" max="3" width="18.42578125" customWidth="1"/>
    <col min="4" max="6" width="18.42578125" hidden="1" customWidth="1"/>
    <col min="7" max="7" width="13.85546875" customWidth="1"/>
    <col min="8" max="8" width="15.7109375" customWidth="1"/>
    <col min="9" max="9" width="15.7109375" hidden="1" customWidth="1"/>
    <col min="10" max="10" width="20.28515625" hidden="1" customWidth="1"/>
    <col min="11" max="11" width="15.7109375" hidden="1" customWidth="1"/>
    <col min="12" max="12" width="21.85546875" customWidth="1"/>
    <col min="13" max="13" width="27.7109375" customWidth="1"/>
  </cols>
  <sheetData>
    <row r="2" spans="2:12" ht="15" x14ac:dyDescent="0.25">
      <c r="B2" s="1572" t="s">
        <v>1039</v>
      </c>
      <c r="C2" s="1573"/>
      <c r="D2" s="1573"/>
      <c r="E2" s="1573"/>
      <c r="F2" s="1573"/>
      <c r="G2" s="1573"/>
      <c r="H2" s="1573"/>
      <c r="I2" s="1573"/>
      <c r="J2" s="1573"/>
      <c r="K2" s="1573"/>
      <c r="L2" s="1574"/>
    </row>
    <row r="3" spans="2:12" ht="34.5" customHeight="1" x14ac:dyDescent="0.2">
      <c r="B3" s="1501" t="s">
        <v>1019</v>
      </c>
      <c r="C3" s="1502" t="s">
        <v>1020</v>
      </c>
      <c r="D3" s="1502" t="s">
        <v>1020</v>
      </c>
      <c r="E3" s="1502" t="s">
        <v>1020</v>
      </c>
      <c r="F3" s="1502" t="s">
        <v>1020</v>
      </c>
      <c r="G3" s="1502" t="s">
        <v>1038</v>
      </c>
      <c r="H3" s="1502" t="s">
        <v>1034</v>
      </c>
      <c r="I3" s="1502" t="s">
        <v>1035</v>
      </c>
      <c r="J3" s="1502" t="s">
        <v>1036</v>
      </c>
      <c r="K3" s="1502" t="s">
        <v>1037</v>
      </c>
      <c r="L3" s="1503" t="s">
        <v>1021</v>
      </c>
    </row>
    <row r="4" spans="2:12" ht="12.75" customHeight="1" x14ac:dyDescent="0.2">
      <c r="B4" s="827"/>
      <c r="C4" s="828"/>
      <c r="D4" s="828"/>
      <c r="E4" s="828"/>
      <c r="F4" s="828"/>
      <c r="G4" s="828"/>
      <c r="H4" s="828"/>
      <c r="I4" s="828"/>
      <c r="J4" s="828"/>
      <c r="K4" s="828"/>
      <c r="L4" s="829"/>
    </row>
    <row r="5" spans="2:12" s="1497" customFormat="1" ht="27.75" customHeight="1" x14ac:dyDescent="0.2">
      <c r="B5" s="861" t="s">
        <v>1022</v>
      </c>
      <c r="C5" s="840">
        <f>SUBDIREC!Q21</f>
        <v>0.25</v>
      </c>
      <c r="D5" s="840">
        <v>0</v>
      </c>
      <c r="E5" s="840">
        <v>0</v>
      </c>
      <c r="F5" s="840">
        <v>0</v>
      </c>
      <c r="G5" s="832">
        <v>6</v>
      </c>
      <c r="H5" s="832">
        <f>SUBDIREC!P19</f>
        <v>3</v>
      </c>
      <c r="I5" s="832"/>
      <c r="J5" s="832"/>
      <c r="K5" s="832"/>
      <c r="L5" s="843" t="s">
        <v>1046</v>
      </c>
    </row>
    <row r="6" spans="2:12" s="1497" customFormat="1" ht="27.75" customHeight="1" x14ac:dyDescent="0.2">
      <c r="B6" s="1498" t="s">
        <v>26</v>
      </c>
      <c r="C6" s="832"/>
      <c r="D6" s="832"/>
      <c r="E6" s="832"/>
      <c r="F6" s="832"/>
      <c r="G6" s="832">
        <f>SUM(G7:G10)</f>
        <v>75</v>
      </c>
      <c r="H6" s="832">
        <f t="shared" ref="H6:K6" si="0">SUM(H7:H10)</f>
        <v>29</v>
      </c>
      <c r="I6" s="832">
        <f t="shared" si="0"/>
        <v>0</v>
      </c>
      <c r="J6" s="832">
        <f t="shared" si="0"/>
        <v>0</v>
      </c>
      <c r="K6" s="832">
        <f t="shared" si="0"/>
        <v>0</v>
      </c>
      <c r="L6" s="835"/>
    </row>
    <row r="7" spans="2:12" s="1500" customFormat="1" ht="27.75" customHeight="1" x14ac:dyDescent="0.2">
      <c r="B7" s="842" t="s">
        <v>1030</v>
      </c>
      <c r="C7" s="833">
        <f>'TH SG'!O112</f>
        <v>0.25</v>
      </c>
      <c r="D7" s="833">
        <v>0</v>
      </c>
      <c r="E7" s="833">
        <v>0</v>
      </c>
      <c r="F7" s="833">
        <v>0</v>
      </c>
      <c r="G7" s="839">
        <v>15</v>
      </c>
      <c r="H7" s="839">
        <v>6</v>
      </c>
      <c r="I7" s="1499"/>
      <c r="J7" s="1499"/>
      <c r="K7" s="1499"/>
      <c r="L7" s="837" t="s">
        <v>1124</v>
      </c>
    </row>
    <row r="8" spans="2:12" s="1500" customFormat="1" ht="27.75" customHeight="1" x14ac:dyDescent="0.2">
      <c r="B8" s="842" t="s">
        <v>1031</v>
      </c>
      <c r="C8" s="833">
        <f>INFORMATICA!N62</f>
        <v>0.13981481481481481</v>
      </c>
      <c r="D8" s="833">
        <v>0</v>
      </c>
      <c r="E8" s="833">
        <v>0</v>
      </c>
      <c r="F8" s="833">
        <v>0</v>
      </c>
      <c r="G8" s="839">
        <v>45</v>
      </c>
      <c r="H8" s="839">
        <v>17</v>
      </c>
      <c r="I8" s="1499"/>
      <c r="J8" s="1499"/>
      <c r="K8" s="1499"/>
      <c r="L8" s="837" t="s">
        <v>1312</v>
      </c>
    </row>
    <row r="9" spans="2:12" s="1500" customFormat="1" ht="27.75" customHeight="1" x14ac:dyDescent="0.2">
      <c r="B9" s="842" t="s">
        <v>1032</v>
      </c>
      <c r="C9" s="833">
        <f>'GRUPO INMUEBLES SG'!S23</f>
        <v>0.25</v>
      </c>
      <c r="D9" s="833">
        <v>0</v>
      </c>
      <c r="E9" s="833">
        <v>0</v>
      </c>
      <c r="F9" s="833">
        <v>0</v>
      </c>
      <c r="G9" s="839">
        <v>6</v>
      </c>
      <c r="H9" s="839">
        <v>1</v>
      </c>
      <c r="I9" s="833"/>
      <c r="J9" s="833"/>
      <c r="K9" s="833"/>
      <c r="L9" s="837" t="s">
        <v>1124</v>
      </c>
    </row>
    <row r="10" spans="2:12" s="1500" customFormat="1" ht="27.75" customHeight="1" x14ac:dyDescent="0.2">
      <c r="B10" s="842" t="s">
        <v>1033</v>
      </c>
      <c r="C10" s="833">
        <f>'ASESORIAS SG'!P24</f>
        <v>0.1388888888888889</v>
      </c>
      <c r="D10" s="833">
        <v>0</v>
      </c>
      <c r="E10" s="833">
        <v>0</v>
      </c>
      <c r="F10" s="833">
        <v>0</v>
      </c>
      <c r="G10" s="839">
        <v>9</v>
      </c>
      <c r="H10" s="839">
        <v>5</v>
      </c>
      <c r="I10" s="833"/>
      <c r="J10" s="833"/>
      <c r="K10" s="833"/>
      <c r="L10" s="837" t="s">
        <v>1313</v>
      </c>
    </row>
    <row r="11" spans="2:12" s="1497" customFormat="1" ht="27.75" customHeight="1" x14ac:dyDescent="0.2">
      <c r="B11" s="861" t="s">
        <v>1024</v>
      </c>
      <c r="C11" s="834"/>
      <c r="D11" s="832"/>
      <c r="E11" s="832"/>
      <c r="F11" s="832"/>
      <c r="G11" s="832">
        <f>SUM(G12:G14)</f>
        <v>212</v>
      </c>
      <c r="H11" s="832">
        <f t="shared" ref="H11:K11" si="1">SUM(H12:H14)</f>
        <v>29</v>
      </c>
      <c r="I11" s="832">
        <f t="shared" si="1"/>
        <v>0</v>
      </c>
      <c r="J11" s="832">
        <f t="shared" si="1"/>
        <v>0</v>
      </c>
      <c r="K11" s="832">
        <f t="shared" si="1"/>
        <v>0</v>
      </c>
      <c r="L11" s="836"/>
    </row>
    <row r="12" spans="2:12" s="1500" customFormat="1" ht="27.75" customHeight="1" x14ac:dyDescent="0.2">
      <c r="B12" s="842" t="s">
        <v>1026</v>
      </c>
      <c r="C12" s="833">
        <f>TELECO!Q114</f>
        <v>0.125</v>
      </c>
      <c r="D12" s="833">
        <v>0</v>
      </c>
      <c r="E12" s="833">
        <v>0</v>
      </c>
      <c r="F12" s="833">
        <v>0</v>
      </c>
      <c r="G12" s="839">
        <v>73</v>
      </c>
      <c r="H12" s="1499"/>
      <c r="I12" s="1499"/>
      <c r="J12" s="1499"/>
      <c r="K12" s="1499"/>
      <c r="L12" s="837" t="s">
        <v>1314</v>
      </c>
    </row>
    <row r="13" spans="2:12" s="1500" customFormat="1" ht="27.75" customHeight="1" x14ac:dyDescent="0.2">
      <c r="B13" s="842" t="s">
        <v>1027</v>
      </c>
      <c r="C13" s="833">
        <f>DIA!R104</f>
        <v>0.1</v>
      </c>
      <c r="D13" s="833">
        <v>0</v>
      </c>
      <c r="E13" s="833">
        <v>0</v>
      </c>
      <c r="F13" s="833">
        <v>0</v>
      </c>
      <c r="G13" s="839">
        <f>DIA!Q100</f>
        <v>82</v>
      </c>
      <c r="H13" s="841">
        <f>DIA!Q102</f>
        <v>15</v>
      </c>
      <c r="I13" s="1499"/>
      <c r="J13" s="1499"/>
      <c r="K13" s="1499"/>
      <c r="L13" s="837" t="s">
        <v>1041</v>
      </c>
    </row>
    <row r="14" spans="2:12" s="1500" customFormat="1" ht="27.75" customHeight="1" x14ac:dyDescent="0.2">
      <c r="B14" s="842" t="s">
        <v>1028</v>
      </c>
      <c r="C14" s="833">
        <f>DSA!Q123</f>
        <v>0.2</v>
      </c>
      <c r="D14" s="833">
        <v>0</v>
      </c>
      <c r="E14" s="833">
        <v>0</v>
      </c>
      <c r="F14" s="833">
        <v>0</v>
      </c>
      <c r="G14" s="839">
        <v>57</v>
      </c>
      <c r="H14" s="841">
        <f>DSA!P121</f>
        <v>14</v>
      </c>
      <c r="I14" s="1499"/>
      <c r="J14" s="1499"/>
      <c r="K14" s="1499"/>
      <c r="L14" s="837" t="s">
        <v>1119</v>
      </c>
    </row>
    <row r="15" spans="2:12" s="1497" customFormat="1" ht="27.75" customHeight="1" x14ac:dyDescent="0.2">
      <c r="B15" s="1498" t="s">
        <v>1029</v>
      </c>
      <c r="C15" s="832"/>
      <c r="D15" s="832"/>
      <c r="E15" s="832"/>
      <c r="F15" s="832"/>
      <c r="G15" s="832">
        <f>G16</f>
        <v>11</v>
      </c>
      <c r="H15" s="832">
        <f t="shared" ref="H15:K15" si="2">H16</f>
        <v>1</v>
      </c>
      <c r="I15" s="832">
        <f t="shared" si="2"/>
        <v>0</v>
      </c>
      <c r="J15" s="832">
        <f t="shared" si="2"/>
        <v>0</v>
      </c>
      <c r="K15" s="832">
        <f t="shared" si="2"/>
        <v>0</v>
      </c>
      <c r="L15" s="835"/>
    </row>
    <row r="16" spans="2:12" s="1500" customFormat="1" ht="27.75" customHeight="1" x14ac:dyDescent="0.2">
      <c r="B16" s="842" t="s">
        <v>1025</v>
      </c>
      <c r="C16" s="833">
        <f>SSOAC!M26</f>
        <v>3.5714285714285712E-2</v>
      </c>
      <c r="D16" s="833">
        <v>0</v>
      </c>
      <c r="E16" s="833">
        <v>0</v>
      </c>
      <c r="F16" s="833">
        <v>0</v>
      </c>
      <c r="G16" s="839">
        <v>11</v>
      </c>
      <c r="H16" s="841">
        <v>1</v>
      </c>
      <c r="I16" s="1499"/>
      <c r="J16" s="1499"/>
      <c r="K16" s="1499"/>
      <c r="L16" s="837" t="s">
        <v>1315</v>
      </c>
    </row>
    <row r="17" spans="2:12" s="1497" customFormat="1" ht="27.75" customHeight="1" x14ac:dyDescent="0.2">
      <c r="B17" s="861" t="s">
        <v>1023</v>
      </c>
      <c r="C17" s="840">
        <f>CEA!Q190</f>
        <v>0.20909090909090908</v>
      </c>
      <c r="D17" s="840">
        <v>0</v>
      </c>
      <c r="E17" s="840">
        <v>0</v>
      </c>
      <c r="F17" s="840">
        <v>0</v>
      </c>
      <c r="G17" s="832">
        <v>20</v>
      </c>
      <c r="H17" s="832"/>
      <c r="I17" s="832"/>
      <c r="J17" s="832"/>
      <c r="K17" s="832"/>
      <c r="L17" s="835"/>
    </row>
    <row r="18" spans="2:12" s="1500" customFormat="1" ht="27.75" customHeight="1" x14ac:dyDescent="0.2">
      <c r="B18" s="842"/>
      <c r="C18" s="1499"/>
      <c r="D18" s="1499"/>
      <c r="E18" s="1499"/>
      <c r="F18" s="1499"/>
      <c r="G18" s="1499"/>
      <c r="H18" s="1499"/>
      <c r="I18" s="1499"/>
      <c r="J18" s="1499"/>
      <c r="K18" s="1499"/>
      <c r="L18" s="837" t="s">
        <v>1434</v>
      </c>
    </row>
    <row r="19" spans="2:12" s="1500" customFormat="1" ht="24" customHeight="1" x14ac:dyDescent="0.2">
      <c r="B19" s="830" t="s">
        <v>36</v>
      </c>
      <c r="C19" s="862">
        <v>0.17</v>
      </c>
      <c r="D19" s="831"/>
      <c r="E19" s="831"/>
      <c r="F19" s="831"/>
      <c r="G19" s="831">
        <f>G5+G6+G11+G15+G17</f>
        <v>324</v>
      </c>
      <c r="H19" s="831">
        <f t="shared" ref="H19:K19" si="3">H5+H6+H11+H15+H17</f>
        <v>62</v>
      </c>
      <c r="I19" s="831">
        <f t="shared" si="3"/>
        <v>0</v>
      </c>
      <c r="J19" s="831">
        <f t="shared" si="3"/>
        <v>0</v>
      </c>
      <c r="K19" s="831">
        <f t="shared" si="3"/>
        <v>0</v>
      </c>
      <c r="L19" s="838"/>
    </row>
  </sheetData>
  <mergeCells count="1">
    <mergeCell ref="B2:L2"/>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tint="0.59999389629810485"/>
  </sheetPr>
  <dimension ref="A3:S26"/>
  <sheetViews>
    <sheetView zoomScale="80" zoomScaleNormal="80" workbookViewId="0">
      <pane xSplit="2" ySplit="7" topLeftCell="C8" activePane="bottomRight" state="frozen"/>
      <selection pane="topRight" activeCell="C1" sqref="C1"/>
      <selection pane="bottomLeft" activeCell="A8" sqref="A8"/>
      <selection pane="bottomRight" activeCell="J7" sqref="J7"/>
    </sheetView>
  </sheetViews>
  <sheetFormatPr baseColWidth="10" defaultRowHeight="12" x14ac:dyDescent="0.2"/>
  <cols>
    <col min="1" max="1" width="41.42578125" style="865" customWidth="1"/>
    <col min="2" max="2" width="43.5703125" style="865" customWidth="1"/>
    <col min="3" max="3" width="18" style="865" customWidth="1"/>
    <col min="4" max="4" width="25.140625" style="1158" bestFit="1" customWidth="1"/>
    <col min="5" max="5" width="37.85546875" style="865" customWidth="1"/>
    <col min="6" max="6" width="16.140625" style="868" customWidth="1"/>
    <col min="7" max="7" width="13.140625" style="868" customWidth="1"/>
    <col min="8" max="8" width="17.28515625" style="868" bestFit="1" customWidth="1"/>
    <col min="9" max="9" width="21.140625" style="868" customWidth="1"/>
    <col min="10" max="10" width="21.140625" style="865" customWidth="1"/>
    <col min="11" max="11" width="17.5703125" style="865" customWidth="1"/>
    <col min="12" max="12" width="14.85546875" style="865" bestFit="1" customWidth="1"/>
    <col min="13" max="13" width="15.28515625" style="865" bestFit="1" customWidth="1"/>
    <col min="14" max="14" width="18.85546875" style="865" customWidth="1"/>
    <col min="15" max="15" width="25" style="865" customWidth="1"/>
    <col min="16" max="16" width="16.5703125" style="867" customWidth="1"/>
    <col min="17" max="17" width="20.42578125" style="865" customWidth="1"/>
    <col min="18" max="18" width="17.28515625" style="865" hidden="1" customWidth="1"/>
    <col min="19" max="19" width="16.5703125" style="865" hidden="1" customWidth="1"/>
    <col min="20" max="16384" width="11.42578125" style="865"/>
  </cols>
  <sheetData>
    <row r="3" spans="1:19" ht="52.5" customHeight="1" x14ac:dyDescent="0.2">
      <c r="A3" s="1575" t="s">
        <v>702</v>
      </c>
      <c r="B3" s="1576"/>
      <c r="C3" s="1576"/>
      <c r="D3" s="1576"/>
      <c r="E3" s="1576"/>
      <c r="F3" s="1576"/>
      <c r="G3" s="1576"/>
      <c r="H3" s="1576"/>
      <c r="I3" s="1576"/>
      <c r="J3" s="1576"/>
      <c r="K3" s="1576"/>
      <c r="L3" s="1576"/>
      <c r="M3" s="1576"/>
      <c r="N3" s="1576"/>
      <c r="O3" s="1576"/>
      <c r="P3" s="1576"/>
      <c r="Q3" s="1576"/>
      <c r="R3" s="1576"/>
      <c r="S3" s="1576"/>
    </row>
    <row r="4" spans="1:19" ht="12.75" thickBot="1" x14ac:dyDescent="0.25">
      <c r="A4" s="866"/>
      <c r="B4" s="866"/>
      <c r="C4" s="866"/>
      <c r="D4" s="1151"/>
      <c r="E4" s="866"/>
      <c r="F4" s="867"/>
      <c r="G4" s="867"/>
      <c r="H4" s="867"/>
      <c r="I4" s="867"/>
      <c r="J4" s="866"/>
      <c r="K4" s="866"/>
      <c r="L4" s="866"/>
      <c r="M4" s="866"/>
      <c r="N4" s="866"/>
      <c r="O4" s="866"/>
    </row>
    <row r="5" spans="1:19" ht="26.25" customHeight="1" thickTop="1" thickBot="1" x14ac:dyDescent="0.25">
      <c r="A5" s="1577" t="s">
        <v>41</v>
      </c>
      <c r="B5" s="1577" t="s">
        <v>42</v>
      </c>
      <c r="C5" s="1577" t="s">
        <v>43</v>
      </c>
      <c r="D5" s="1578" t="s">
        <v>182</v>
      </c>
      <c r="E5" s="1579" t="s">
        <v>183</v>
      </c>
      <c r="F5" s="1577" t="s">
        <v>184</v>
      </c>
      <c r="G5" s="1577" t="s">
        <v>185</v>
      </c>
      <c r="H5" s="1577" t="s">
        <v>186</v>
      </c>
      <c r="I5" s="1580" t="s">
        <v>49</v>
      </c>
      <c r="J5" s="1580"/>
      <c r="K5" s="1580"/>
      <c r="L5" s="1580"/>
      <c r="M5" s="1580"/>
      <c r="N5" s="1580"/>
      <c r="O5" s="1581" t="s">
        <v>986</v>
      </c>
      <c r="P5" s="1582"/>
      <c r="Q5" s="1583"/>
      <c r="R5" s="1587" t="s">
        <v>1436</v>
      </c>
      <c r="S5" s="1588"/>
    </row>
    <row r="6" spans="1:19" ht="26.25" customHeight="1" thickTop="1" thickBot="1" x14ac:dyDescent="0.25">
      <c r="A6" s="1577"/>
      <c r="B6" s="1577"/>
      <c r="C6" s="1577"/>
      <c r="D6" s="1578"/>
      <c r="E6" s="1579"/>
      <c r="F6" s="1577"/>
      <c r="G6" s="1577"/>
      <c r="H6" s="1577"/>
      <c r="I6" s="1580"/>
      <c r="J6" s="1580"/>
      <c r="K6" s="1580"/>
      <c r="L6" s="1580"/>
      <c r="M6" s="1580"/>
      <c r="N6" s="1580"/>
      <c r="O6" s="1584"/>
      <c r="P6" s="1585"/>
      <c r="Q6" s="1586"/>
      <c r="R6" s="1589"/>
      <c r="S6" s="1590"/>
    </row>
    <row r="7" spans="1:19" ht="71.25" customHeight="1" thickTop="1" thickBot="1" x14ac:dyDescent="0.25">
      <c r="A7" s="1577"/>
      <c r="B7" s="1577"/>
      <c r="C7" s="1577"/>
      <c r="D7" s="1578"/>
      <c r="E7" s="886" t="s">
        <v>50</v>
      </c>
      <c r="F7" s="887" t="s">
        <v>51</v>
      </c>
      <c r="G7" s="887" t="s">
        <v>52</v>
      </c>
      <c r="H7" s="887" t="s">
        <v>53</v>
      </c>
      <c r="I7" s="887" t="s">
        <v>54</v>
      </c>
      <c r="J7" s="887" t="s">
        <v>187</v>
      </c>
      <c r="K7" s="887" t="s">
        <v>188</v>
      </c>
      <c r="L7" s="887" t="s">
        <v>59</v>
      </c>
      <c r="M7" s="886" t="s">
        <v>189</v>
      </c>
      <c r="N7" s="886" t="s">
        <v>190</v>
      </c>
      <c r="O7" s="888" t="s">
        <v>989</v>
      </c>
      <c r="P7" s="888" t="s">
        <v>987</v>
      </c>
      <c r="Q7" s="888" t="s">
        <v>996</v>
      </c>
      <c r="R7" s="967" t="s">
        <v>973</v>
      </c>
      <c r="S7" s="927" t="s">
        <v>1127</v>
      </c>
    </row>
    <row r="8" spans="1:19" s="878" customFormat="1" ht="39" customHeight="1" thickTop="1" x14ac:dyDescent="0.2">
      <c r="A8" s="945" t="s">
        <v>1439</v>
      </c>
      <c r="B8" s="1000" t="s">
        <v>1447</v>
      </c>
      <c r="C8" s="935"/>
      <c r="D8" s="1154">
        <f>SUM(D9:D14)</f>
        <v>2400000000</v>
      </c>
      <c r="E8" s="936"/>
      <c r="F8" s="937"/>
      <c r="G8" s="937"/>
      <c r="H8" s="937"/>
      <c r="I8" s="937"/>
      <c r="J8" s="938"/>
      <c r="K8" s="938"/>
      <c r="L8" s="938"/>
      <c r="M8" s="939"/>
      <c r="N8" s="940"/>
      <c r="O8" s="941"/>
      <c r="P8" s="942"/>
      <c r="Q8" s="943"/>
      <c r="R8" s="944"/>
      <c r="S8" s="943"/>
    </row>
    <row r="9" spans="1:19" s="878" customFormat="1" ht="120" x14ac:dyDescent="0.2">
      <c r="A9" s="889" t="s">
        <v>1435</v>
      </c>
      <c r="B9" s="870" t="s">
        <v>216</v>
      </c>
      <c r="C9" s="871" t="s">
        <v>192</v>
      </c>
      <c r="D9" s="1159">
        <v>763000000</v>
      </c>
      <c r="E9" s="883" t="s">
        <v>1454</v>
      </c>
      <c r="F9" s="872" t="s">
        <v>703</v>
      </c>
      <c r="G9" s="872" t="s">
        <v>65</v>
      </c>
      <c r="H9" s="872" t="s">
        <v>74</v>
      </c>
      <c r="I9" s="872" t="s">
        <v>193</v>
      </c>
      <c r="J9" s="873" t="s">
        <v>193</v>
      </c>
      <c r="K9" s="873" t="s">
        <v>4</v>
      </c>
      <c r="L9" s="873" t="s">
        <v>6</v>
      </c>
      <c r="M9" s="874">
        <v>2016</v>
      </c>
      <c r="N9" s="875" t="s">
        <v>10</v>
      </c>
      <c r="O9" s="884"/>
      <c r="P9" s="885"/>
      <c r="Q9" s="890" t="s">
        <v>1455</v>
      </c>
      <c r="R9" s="912" t="s">
        <v>1042</v>
      </c>
      <c r="S9" s="890" t="s">
        <v>1043</v>
      </c>
    </row>
    <row r="10" spans="1:19" s="878" customFormat="1" ht="93" customHeight="1" x14ac:dyDescent="0.2">
      <c r="A10" s="891" t="s">
        <v>1435</v>
      </c>
      <c r="B10" s="879" t="s">
        <v>216</v>
      </c>
      <c r="C10" s="880" t="s">
        <v>192</v>
      </c>
      <c r="D10" s="1159">
        <v>517000000</v>
      </c>
      <c r="E10" s="869" t="s">
        <v>1456</v>
      </c>
      <c r="F10" s="872" t="s">
        <v>703</v>
      </c>
      <c r="G10" s="872" t="s">
        <v>65</v>
      </c>
      <c r="H10" s="872" t="s">
        <v>74</v>
      </c>
      <c r="I10" s="873">
        <v>43221</v>
      </c>
      <c r="J10" s="873">
        <v>43252</v>
      </c>
      <c r="K10" s="873">
        <v>43282</v>
      </c>
      <c r="L10" s="873">
        <v>43282</v>
      </c>
      <c r="M10" s="873">
        <v>43282</v>
      </c>
      <c r="N10" s="881">
        <v>43405</v>
      </c>
      <c r="O10" s="876"/>
      <c r="P10" s="877" t="s">
        <v>193</v>
      </c>
      <c r="Q10" s="892"/>
      <c r="R10" s="913"/>
      <c r="S10" s="892"/>
    </row>
    <row r="11" spans="1:19" s="878" customFormat="1" ht="87.75" customHeight="1" x14ac:dyDescent="0.2">
      <c r="A11" s="891" t="s">
        <v>1435</v>
      </c>
      <c r="B11" s="882" t="s">
        <v>216</v>
      </c>
      <c r="C11" s="880" t="s">
        <v>192</v>
      </c>
      <c r="D11" s="1159">
        <v>120000000</v>
      </c>
      <c r="E11" s="869" t="s">
        <v>701</v>
      </c>
      <c r="F11" s="872" t="s">
        <v>703</v>
      </c>
      <c r="G11" s="872" t="s">
        <v>65</v>
      </c>
      <c r="H11" s="872" t="s">
        <v>74</v>
      </c>
      <c r="I11" s="873">
        <v>43252</v>
      </c>
      <c r="J11" s="873">
        <v>43282</v>
      </c>
      <c r="K11" s="873">
        <v>43313</v>
      </c>
      <c r="L11" s="873">
        <v>43435</v>
      </c>
      <c r="M11" s="873">
        <v>43435</v>
      </c>
      <c r="N11" s="881">
        <v>44896</v>
      </c>
      <c r="O11" s="876"/>
      <c r="P11" s="877" t="s">
        <v>193</v>
      </c>
      <c r="Q11" s="892"/>
      <c r="R11" s="913"/>
      <c r="S11" s="892"/>
    </row>
    <row r="12" spans="1:19" s="878" customFormat="1" ht="112.5" customHeight="1" x14ac:dyDescent="0.2">
      <c r="A12" s="891" t="s">
        <v>1457</v>
      </c>
      <c r="B12" s="876" t="s">
        <v>700</v>
      </c>
      <c r="C12" s="880" t="s">
        <v>192</v>
      </c>
      <c r="D12" s="1159">
        <v>400000000</v>
      </c>
      <c r="E12" s="869" t="s">
        <v>1458</v>
      </c>
      <c r="F12" s="872" t="s">
        <v>703</v>
      </c>
      <c r="G12" s="872" t="s">
        <v>65</v>
      </c>
      <c r="H12" s="872" t="s">
        <v>74</v>
      </c>
      <c r="I12" s="872" t="s">
        <v>193</v>
      </c>
      <c r="J12" s="873" t="s">
        <v>193</v>
      </c>
      <c r="K12" s="873" t="s">
        <v>4</v>
      </c>
      <c r="L12" s="873" t="s">
        <v>8</v>
      </c>
      <c r="M12" s="874">
        <v>2016</v>
      </c>
      <c r="N12" s="875" t="s">
        <v>10</v>
      </c>
      <c r="O12" s="876"/>
      <c r="P12" s="877"/>
      <c r="Q12" s="892" t="s">
        <v>1438</v>
      </c>
      <c r="R12" s="913" t="s">
        <v>1044</v>
      </c>
      <c r="S12" s="892" t="s">
        <v>1045</v>
      </c>
    </row>
    <row r="13" spans="1:19" s="878" customFormat="1" ht="66.75" customHeight="1" x14ac:dyDescent="0.2">
      <c r="A13" s="891" t="s">
        <v>1457</v>
      </c>
      <c r="B13" s="876" t="s">
        <v>700</v>
      </c>
      <c r="C13" s="880" t="s">
        <v>192</v>
      </c>
      <c r="D13" s="1159">
        <v>500000000</v>
      </c>
      <c r="E13" s="869" t="s">
        <v>1459</v>
      </c>
      <c r="F13" s="872" t="s">
        <v>703</v>
      </c>
      <c r="G13" s="872" t="s">
        <v>65</v>
      </c>
      <c r="H13" s="872" t="s">
        <v>74</v>
      </c>
      <c r="I13" s="873">
        <v>43221</v>
      </c>
      <c r="J13" s="873">
        <v>43252</v>
      </c>
      <c r="K13" s="873">
        <v>43282</v>
      </c>
      <c r="L13" s="873">
        <v>43282</v>
      </c>
      <c r="M13" s="873">
        <v>43282</v>
      </c>
      <c r="N13" s="881">
        <v>43405</v>
      </c>
      <c r="O13" s="876"/>
      <c r="P13" s="877" t="s">
        <v>193</v>
      </c>
      <c r="Q13" s="892"/>
      <c r="R13" s="913"/>
      <c r="S13" s="892"/>
    </row>
    <row r="14" spans="1:19" s="878" customFormat="1" ht="68.25" customHeight="1" thickBot="1" x14ac:dyDescent="0.25">
      <c r="A14" s="893" t="s">
        <v>1457</v>
      </c>
      <c r="B14" s="894" t="s">
        <v>700</v>
      </c>
      <c r="C14" s="895" t="s">
        <v>192</v>
      </c>
      <c r="D14" s="1160">
        <v>100000000</v>
      </c>
      <c r="E14" s="896" t="s">
        <v>699</v>
      </c>
      <c r="F14" s="897" t="s">
        <v>703</v>
      </c>
      <c r="G14" s="897" t="s">
        <v>65</v>
      </c>
      <c r="H14" s="897" t="s">
        <v>74</v>
      </c>
      <c r="I14" s="898">
        <v>43252</v>
      </c>
      <c r="J14" s="898">
        <v>43282</v>
      </c>
      <c r="K14" s="898">
        <v>43313</v>
      </c>
      <c r="L14" s="898">
        <v>43435</v>
      </c>
      <c r="M14" s="898">
        <v>43435</v>
      </c>
      <c r="N14" s="899">
        <v>44896</v>
      </c>
      <c r="O14" s="894"/>
      <c r="P14" s="900" t="s">
        <v>193</v>
      </c>
      <c r="Q14" s="901"/>
      <c r="R14" s="914"/>
      <c r="S14" s="901"/>
    </row>
    <row r="15" spans="1:19" s="911" customFormat="1" ht="23.25" customHeight="1" thickTop="1" thickBot="1" x14ac:dyDescent="0.25">
      <c r="A15" s="907"/>
      <c r="B15" s="908"/>
      <c r="C15" s="908" t="s">
        <v>200</v>
      </c>
      <c r="D15" s="1161">
        <f>+D8</f>
        <v>2400000000</v>
      </c>
      <c r="E15" s="909"/>
      <c r="F15" s="906"/>
      <c r="G15" s="906"/>
      <c r="H15" s="906"/>
      <c r="I15" s="906"/>
      <c r="J15" s="908"/>
      <c r="K15" s="908"/>
      <c r="L15" s="908"/>
      <c r="M15" s="908"/>
      <c r="N15" s="908"/>
      <c r="O15" s="908"/>
      <c r="P15" s="906"/>
      <c r="Q15" s="910"/>
      <c r="R15" s="908"/>
      <c r="S15" s="910"/>
    </row>
    <row r="16" spans="1:19" ht="13.5" thickTop="1" thickBot="1" x14ac:dyDescent="0.25">
      <c r="A16" s="902"/>
      <c r="B16" s="902"/>
      <c r="C16" s="902"/>
      <c r="D16" s="1162"/>
      <c r="E16" s="903"/>
      <c r="F16" s="904"/>
      <c r="G16" s="904"/>
      <c r="H16" s="904"/>
      <c r="I16" s="904"/>
      <c r="J16" s="902"/>
      <c r="K16" s="902"/>
      <c r="L16" s="902"/>
      <c r="M16" s="902"/>
      <c r="N16" s="902"/>
      <c r="O16" s="902"/>
      <c r="P16" s="905"/>
      <c r="Q16" s="902"/>
      <c r="R16" s="902"/>
      <c r="S16" s="902"/>
    </row>
    <row r="17" spans="15:17" ht="12.75" thickTop="1" x14ac:dyDescent="0.2">
      <c r="O17" s="949" t="s">
        <v>990</v>
      </c>
      <c r="P17" s="950">
        <v>6</v>
      </c>
      <c r="Q17" s="951">
        <v>1</v>
      </c>
    </row>
    <row r="18" spans="15:17" x14ac:dyDescent="0.2">
      <c r="O18" s="952" t="s">
        <v>991</v>
      </c>
      <c r="P18" s="946">
        <v>3</v>
      </c>
      <c r="Q18" s="953"/>
    </row>
    <row r="19" spans="15:17" x14ac:dyDescent="0.2">
      <c r="O19" s="952" t="s">
        <v>994</v>
      </c>
      <c r="P19" s="946">
        <v>3</v>
      </c>
      <c r="Q19" s="953"/>
    </row>
    <row r="20" spans="15:17" x14ac:dyDescent="0.2">
      <c r="O20" s="952" t="s">
        <v>992</v>
      </c>
      <c r="P20" s="947">
        <f>P18/P19</f>
        <v>1</v>
      </c>
      <c r="Q20" s="953"/>
    </row>
    <row r="21" spans="15:17" x14ac:dyDescent="0.2">
      <c r="O21" s="954" t="s">
        <v>993</v>
      </c>
      <c r="P21" s="948">
        <f>(P20*25%)/100</f>
        <v>2.5000000000000001E-3</v>
      </c>
      <c r="Q21" s="955">
        <v>0.25</v>
      </c>
    </row>
    <row r="22" spans="15:17" x14ac:dyDescent="0.2">
      <c r="O22" s="956"/>
      <c r="P22" s="946"/>
      <c r="Q22" s="953"/>
    </row>
    <row r="23" spans="15:17" x14ac:dyDescent="0.2">
      <c r="O23" s="952" t="s">
        <v>995</v>
      </c>
      <c r="P23" s="946">
        <v>0</v>
      </c>
      <c r="Q23" s="953"/>
    </row>
    <row r="24" spans="15:17" x14ac:dyDescent="0.2">
      <c r="O24" s="952" t="s">
        <v>1040</v>
      </c>
      <c r="P24" s="946">
        <v>0</v>
      </c>
      <c r="Q24" s="953"/>
    </row>
    <row r="25" spans="15:17" ht="12.75" thickBot="1" x14ac:dyDescent="0.25">
      <c r="O25" s="957" t="s">
        <v>1015</v>
      </c>
      <c r="P25" s="958">
        <v>4</v>
      </c>
      <c r="Q25" s="959"/>
    </row>
    <row r="26" spans="15:17" ht="12.75" thickTop="1" x14ac:dyDescent="0.2"/>
  </sheetData>
  <mergeCells count="12">
    <mergeCell ref="A3:S3"/>
    <mergeCell ref="A5:A7"/>
    <mergeCell ref="B5:B7"/>
    <mergeCell ref="C5:C7"/>
    <mergeCell ref="D5:D7"/>
    <mergeCell ref="E5:E6"/>
    <mergeCell ref="F5:F6"/>
    <mergeCell ref="G5:G6"/>
    <mergeCell ref="H5:H6"/>
    <mergeCell ref="I5:N6"/>
    <mergeCell ref="O5:Q6"/>
    <mergeCell ref="R5:S6"/>
  </mergeCells>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59999389629810485"/>
  </sheetPr>
  <dimension ref="A3:U71"/>
  <sheetViews>
    <sheetView zoomScale="80" zoomScaleNormal="80" workbookViewId="0">
      <pane xSplit="2" ySplit="7" topLeftCell="C8" activePane="bottomRight" state="frozen"/>
      <selection pane="topRight" activeCell="C1" sqref="C1"/>
      <selection pane="bottomLeft" activeCell="A8" sqref="A8"/>
      <selection pane="bottomRight" activeCell="E12" sqref="E12"/>
    </sheetView>
  </sheetViews>
  <sheetFormatPr baseColWidth="10" defaultRowHeight="12" x14ac:dyDescent="0.2"/>
  <cols>
    <col min="1" max="1" width="37.85546875" style="915" customWidth="1"/>
    <col min="2" max="2" width="55.140625" style="915" customWidth="1"/>
    <col min="3" max="3" width="13.7109375" style="916" customWidth="1"/>
    <col min="4" max="4" width="21" style="1158" customWidth="1"/>
    <col min="5" max="5" width="22.85546875" style="915" customWidth="1"/>
    <col min="6" max="6" width="12.28515625" style="915" customWidth="1"/>
    <col min="7" max="7" width="11.7109375" style="915" customWidth="1"/>
    <col min="8" max="8" width="26.7109375" style="915" customWidth="1"/>
    <col min="9" max="12" width="17.28515625" style="915" customWidth="1"/>
    <col min="13" max="13" width="25" style="915" customWidth="1"/>
    <col min="14" max="14" width="22.42578125" style="915" customWidth="1"/>
    <col min="15" max="15" width="42.5703125" style="917" customWidth="1"/>
    <col min="16" max="16" width="17" style="918" bestFit="1" customWidth="1"/>
    <col min="17" max="17" width="30.7109375" style="1060" customWidth="1"/>
    <col min="18" max="18" width="24.42578125" style="915" hidden="1" customWidth="1"/>
    <col min="19" max="19" width="23" style="915" hidden="1" customWidth="1"/>
    <col min="20" max="16384" width="11.42578125" style="915"/>
  </cols>
  <sheetData>
    <row r="3" spans="1:19" ht="52.5" customHeight="1" x14ac:dyDescent="0.2">
      <c r="A3" s="1519" t="s">
        <v>1475</v>
      </c>
      <c r="B3" s="1520"/>
      <c r="C3" s="1520"/>
      <c r="D3" s="1520"/>
      <c r="E3" s="1520"/>
      <c r="F3" s="1520"/>
      <c r="G3" s="1520"/>
      <c r="H3" s="1520"/>
      <c r="I3" s="1520"/>
      <c r="J3" s="1520"/>
      <c r="K3" s="1520"/>
      <c r="L3" s="1520"/>
      <c r="M3" s="1520"/>
      <c r="N3" s="1520"/>
      <c r="O3" s="1520"/>
      <c r="P3" s="1520"/>
      <c r="Q3" s="1520"/>
    </row>
    <row r="4" spans="1:19" ht="12.75" thickBot="1" x14ac:dyDescent="0.25">
      <c r="A4" s="925"/>
      <c r="B4" s="925"/>
      <c r="C4" s="926"/>
      <c r="D4" s="1151"/>
      <c r="E4" s="925"/>
      <c r="F4" s="925"/>
      <c r="G4" s="925"/>
      <c r="H4" s="925"/>
      <c r="I4" s="925"/>
      <c r="J4" s="925"/>
      <c r="K4" s="925"/>
      <c r="L4" s="925"/>
      <c r="M4" s="925"/>
      <c r="N4" s="925"/>
    </row>
    <row r="5" spans="1:19" ht="37.5" customHeight="1" thickTop="1" thickBot="1" x14ac:dyDescent="0.25">
      <c r="A5" s="1598" t="s">
        <v>41</v>
      </c>
      <c r="B5" s="1598" t="s">
        <v>42</v>
      </c>
      <c r="C5" s="1598" t="s">
        <v>43</v>
      </c>
      <c r="D5" s="1578" t="s">
        <v>182</v>
      </c>
      <c r="E5" s="1601" t="s">
        <v>183</v>
      </c>
      <c r="F5" s="1598" t="s">
        <v>184</v>
      </c>
      <c r="G5" s="1598" t="s">
        <v>185</v>
      </c>
      <c r="H5" s="1598" t="s">
        <v>186</v>
      </c>
      <c r="I5" s="1599" t="s">
        <v>49</v>
      </c>
      <c r="J5" s="1599"/>
      <c r="K5" s="1599"/>
      <c r="L5" s="1599"/>
      <c r="M5" s="1599"/>
      <c r="N5" s="1599"/>
      <c r="O5" s="1600" t="s">
        <v>986</v>
      </c>
      <c r="P5" s="1600"/>
      <c r="Q5" s="1600"/>
      <c r="R5" s="1587" t="s">
        <v>1436</v>
      </c>
      <c r="S5" s="1588"/>
    </row>
    <row r="6" spans="1:19" ht="37.5" customHeight="1" thickTop="1" thickBot="1" x14ac:dyDescent="0.25">
      <c r="A6" s="1598"/>
      <c r="B6" s="1598"/>
      <c r="C6" s="1598"/>
      <c r="D6" s="1578"/>
      <c r="E6" s="1601"/>
      <c r="F6" s="1598"/>
      <c r="G6" s="1598"/>
      <c r="H6" s="1598"/>
      <c r="I6" s="1599"/>
      <c r="J6" s="1599"/>
      <c r="K6" s="1599"/>
      <c r="L6" s="1599"/>
      <c r="M6" s="1599"/>
      <c r="N6" s="1599"/>
      <c r="O6" s="1600"/>
      <c r="P6" s="1600"/>
      <c r="Q6" s="1600"/>
      <c r="R6" s="1589"/>
      <c r="S6" s="1590"/>
    </row>
    <row r="7" spans="1:19" ht="75" customHeight="1" thickTop="1" thickBot="1" x14ac:dyDescent="0.25">
      <c r="A7" s="1598"/>
      <c r="B7" s="1598"/>
      <c r="C7" s="1598"/>
      <c r="D7" s="1578"/>
      <c r="E7" s="992" t="s">
        <v>50</v>
      </c>
      <c r="F7" s="993" t="s">
        <v>51</v>
      </c>
      <c r="G7" s="993" t="s">
        <v>52</v>
      </c>
      <c r="H7" s="993" t="s">
        <v>53</v>
      </c>
      <c r="I7" s="993" t="s">
        <v>54</v>
      </c>
      <c r="J7" s="993" t="s">
        <v>187</v>
      </c>
      <c r="K7" s="993" t="s">
        <v>188</v>
      </c>
      <c r="L7" s="993" t="s">
        <v>59</v>
      </c>
      <c r="M7" s="992" t="s">
        <v>189</v>
      </c>
      <c r="N7" s="992" t="s">
        <v>190</v>
      </c>
      <c r="O7" s="888" t="s">
        <v>989</v>
      </c>
      <c r="P7" s="888" t="s">
        <v>987</v>
      </c>
      <c r="Q7" s="888" t="s">
        <v>996</v>
      </c>
      <c r="R7" s="967" t="s">
        <v>973</v>
      </c>
      <c r="S7" s="927" t="s">
        <v>1127</v>
      </c>
    </row>
    <row r="8" spans="1:19" s="878" customFormat="1" ht="43.5" customHeight="1" thickTop="1" x14ac:dyDescent="0.2">
      <c r="A8" s="945" t="s">
        <v>966</v>
      </c>
      <c r="B8" s="1000" t="s">
        <v>1448</v>
      </c>
      <c r="C8" s="935"/>
      <c r="D8" s="1154">
        <f>SUM(D9:D24)</f>
        <v>12300000000</v>
      </c>
      <c r="E8" s="936"/>
      <c r="F8" s="937"/>
      <c r="G8" s="937"/>
      <c r="H8" s="937"/>
      <c r="I8" s="937"/>
      <c r="J8" s="938"/>
      <c r="K8" s="938"/>
      <c r="L8" s="938"/>
      <c r="M8" s="939"/>
      <c r="N8" s="937"/>
      <c r="O8" s="941"/>
      <c r="P8" s="942"/>
      <c r="Q8" s="1061"/>
      <c r="R8" s="944"/>
      <c r="S8" s="943"/>
    </row>
    <row r="9" spans="1:19" s="962" customFormat="1" ht="60" x14ac:dyDescent="0.2">
      <c r="A9" s="1594" t="s">
        <v>655</v>
      </c>
      <c r="B9" s="960" t="s">
        <v>654</v>
      </c>
      <c r="C9" s="920" t="s">
        <v>192</v>
      </c>
      <c r="D9" s="1155">
        <v>690000000</v>
      </c>
      <c r="E9" s="919" t="s">
        <v>632</v>
      </c>
      <c r="F9" s="919" t="s">
        <v>580</v>
      </c>
      <c r="G9" s="919" t="s">
        <v>622</v>
      </c>
      <c r="H9" s="980" t="s">
        <v>658</v>
      </c>
      <c r="I9" s="919" t="s">
        <v>442</v>
      </c>
      <c r="J9" s="919" t="s">
        <v>442</v>
      </c>
      <c r="K9" s="919" t="s">
        <v>444</v>
      </c>
      <c r="L9" s="919" t="s">
        <v>577</v>
      </c>
      <c r="M9" s="919" t="s">
        <v>600</v>
      </c>
      <c r="N9" s="919" t="s">
        <v>445</v>
      </c>
      <c r="O9" s="994" t="s">
        <v>1440</v>
      </c>
      <c r="P9" s="929" t="s">
        <v>703</v>
      </c>
      <c r="Q9" s="1062"/>
      <c r="R9" s="968"/>
      <c r="S9" s="961"/>
    </row>
    <row r="10" spans="1:19" s="962" customFormat="1" ht="60" x14ac:dyDescent="0.2">
      <c r="A10" s="1594"/>
      <c r="B10" s="960" t="s">
        <v>653</v>
      </c>
      <c r="C10" s="920" t="s">
        <v>192</v>
      </c>
      <c r="D10" s="1155">
        <v>3100000000</v>
      </c>
      <c r="E10" s="919" t="s">
        <v>632</v>
      </c>
      <c r="F10" s="919" t="s">
        <v>580</v>
      </c>
      <c r="G10" s="919" t="s">
        <v>622</v>
      </c>
      <c r="H10" s="980" t="s">
        <v>658</v>
      </c>
      <c r="I10" s="919" t="s">
        <v>585</v>
      </c>
      <c r="J10" s="919" t="s">
        <v>585</v>
      </c>
      <c r="K10" s="919" t="s">
        <v>443</v>
      </c>
      <c r="L10" s="919" t="s">
        <v>600</v>
      </c>
      <c r="M10" s="919" t="s">
        <v>609</v>
      </c>
      <c r="N10" s="919" t="s">
        <v>628</v>
      </c>
      <c r="O10" s="995" t="s">
        <v>1440</v>
      </c>
      <c r="P10" s="929" t="s">
        <v>703</v>
      </c>
      <c r="Q10" s="1063"/>
      <c r="R10" s="968"/>
      <c r="S10" s="961"/>
    </row>
    <row r="11" spans="1:19" s="962" customFormat="1" ht="60" x14ac:dyDescent="0.2">
      <c r="A11" s="1594" t="s">
        <v>652</v>
      </c>
      <c r="B11" s="960" t="s">
        <v>651</v>
      </c>
      <c r="C11" s="920" t="s">
        <v>192</v>
      </c>
      <c r="D11" s="1155">
        <v>1600000000</v>
      </c>
      <c r="E11" s="919" t="s">
        <v>632</v>
      </c>
      <c r="F11" s="919" t="s">
        <v>580</v>
      </c>
      <c r="G11" s="919" t="s">
        <v>622</v>
      </c>
      <c r="H11" s="980" t="s">
        <v>658</v>
      </c>
      <c r="I11" s="919" t="s">
        <v>602</v>
      </c>
      <c r="J11" s="919" t="s">
        <v>602</v>
      </c>
      <c r="K11" s="919" t="s">
        <v>588</v>
      </c>
      <c r="L11" s="919" t="s">
        <v>586</v>
      </c>
      <c r="M11" s="919" t="s">
        <v>588</v>
      </c>
      <c r="N11" s="919" t="s">
        <v>588</v>
      </c>
      <c r="O11" s="996" t="s">
        <v>1460</v>
      </c>
      <c r="P11" s="929" t="s">
        <v>988</v>
      </c>
      <c r="Q11" s="1064" t="s">
        <v>1289</v>
      </c>
      <c r="R11" s="969" t="s">
        <v>1209</v>
      </c>
      <c r="S11" s="931" t="s">
        <v>1210</v>
      </c>
    </row>
    <row r="12" spans="1:19" s="962" customFormat="1" ht="60" x14ac:dyDescent="0.2">
      <c r="A12" s="1594"/>
      <c r="B12" s="960" t="s">
        <v>650</v>
      </c>
      <c r="C12" s="920" t="s">
        <v>192</v>
      </c>
      <c r="D12" s="1155">
        <v>1000000000</v>
      </c>
      <c r="E12" s="919" t="s">
        <v>632</v>
      </c>
      <c r="F12" s="919" t="s">
        <v>580</v>
      </c>
      <c r="G12" s="919" t="s">
        <v>622</v>
      </c>
      <c r="H12" s="980" t="s">
        <v>658</v>
      </c>
      <c r="I12" s="919" t="s">
        <v>585</v>
      </c>
      <c r="J12" s="919" t="s">
        <v>585</v>
      </c>
      <c r="K12" s="919" t="s">
        <v>609</v>
      </c>
      <c r="L12" s="919" t="s">
        <v>444</v>
      </c>
      <c r="M12" s="919" t="s">
        <v>609</v>
      </c>
      <c r="N12" s="919" t="s">
        <v>444</v>
      </c>
      <c r="O12" s="994" t="s">
        <v>1440</v>
      </c>
      <c r="P12" s="929" t="s">
        <v>703</v>
      </c>
      <c r="Q12" s="1062"/>
      <c r="R12" s="968"/>
      <c r="S12" s="961"/>
    </row>
    <row r="13" spans="1:19" s="962" customFormat="1" ht="72" x14ac:dyDescent="0.2">
      <c r="A13" s="985" t="s">
        <v>649</v>
      </c>
      <c r="B13" s="960" t="s">
        <v>828</v>
      </c>
      <c r="C13" s="920" t="s">
        <v>192</v>
      </c>
      <c r="D13" s="1155">
        <v>300000000</v>
      </c>
      <c r="E13" s="919" t="s">
        <v>632</v>
      </c>
      <c r="F13" s="919" t="s">
        <v>580</v>
      </c>
      <c r="G13" s="919" t="s">
        <v>622</v>
      </c>
      <c r="H13" s="980" t="s">
        <v>658</v>
      </c>
      <c r="I13" s="919" t="s">
        <v>442</v>
      </c>
      <c r="J13" s="919" t="s">
        <v>442</v>
      </c>
      <c r="K13" s="919" t="s">
        <v>444</v>
      </c>
      <c r="L13" s="919" t="s">
        <v>628</v>
      </c>
      <c r="M13" s="919" t="s">
        <v>600</v>
      </c>
      <c r="N13" s="919" t="s">
        <v>577</v>
      </c>
      <c r="O13" s="994" t="s">
        <v>1440</v>
      </c>
      <c r="P13" s="929" t="s">
        <v>703</v>
      </c>
      <c r="Q13" s="1062"/>
      <c r="R13" s="968"/>
      <c r="S13" s="961"/>
    </row>
    <row r="14" spans="1:19" s="962" customFormat="1" ht="60" x14ac:dyDescent="0.2">
      <c r="A14" s="1595" t="s">
        <v>647</v>
      </c>
      <c r="B14" s="960" t="s">
        <v>646</v>
      </c>
      <c r="C14" s="920" t="s">
        <v>192</v>
      </c>
      <c r="D14" s="1155">
        <v>267519084</v>
      </c>
      <c r="E14" s="920" t="s">
        <v>659</v>
      </c>
      <c r="F14" s="919" t="s">
        <v>580</v>
      </c>
      <c r="G14" s="919" t="s">
        <v>582</v>
      </c>
      <c r="H14" s="980" t="s">
        <v>658</v>
      </c>
      <c r="I14" s="963"/>
      <c r="J14" s="963"/>
      <c r="K14" s="919" t="s">
        <v>602</v>
      </c>
      <c r="L14" s="919" t="s">
        <v>442</v>
      </c>
      <c r="M14" s="919">
        <v>2015</v>
      </c>
      <c r="N14" s="981">
        <v>43282</v>
      </c>
      <c r="O14" s="996" t="s">
        <v>1461</v>
      </c>
      <c r="P14" s="929" t="s">
        <v>988</v>
      </c>
      <c r="Q14" s="1064" t="s">
        <v>1290</v>
      </c>
      <c r="R14" s="970" t="s">
        <v>1211</v>
      </c>
      <c r="S14" s="931" t="s">
        <v>1212</v>
      </c>
    </row>
    <row r="15" spans="1:19" s="962" customFormat="1" ht="60" x14ac:dyDescent="0.2">
      <c r="A15" s="1595"/>
      <c r="B15" s="960" t="s">
        <v>644</v>
      </c>
      <c r="C15" s="920" t="s">
        <v>192</v>
      </c>
      <c r="D15" s="1155">
        <f>380944182-98463266</f>
        <v>282480916</v>
      </c>
      <c r="E15" s="919" t="s">
        <v>622</v>
      </c>
      <c r="F15" s="919" t="s">
        <v>580</v>
      </c>
      <c r="G15" s="919" t="s">
        <v>622</v>
      </c>
      <c r="H15" s="980" t="s">
        <v>660</v>
      </c>
      <c r="I15" s="919" t="s">
        <v>609</v>
      </c>
      <c r="J15" s="919" t="s">
        <v>609</v>
      </c>
      <c r="K15" s="919" t="s">
        <v>628</v>
      </c>
      <c r="L15" s="919" t="s">
        <v>445</v>
      </c>
      <c r="M15" s="919" t="s">
        <v>577</v>
      </c>
      <c r="N15" s="981" t="s">
        <v>643</v>
      </c>
      <c r="O15" s="994" t="s">
        <v>1441</v>
      </c>
      <c r="P15" s="929" t="s">
        <v>703</v>
      </c>
      <c r="Q15" s="1065"/>
      <c r="R15" s="968"/>
      <c r="S15" s="961"/>
    </row>
    <row r="16" spans="1:19" s="962" customFormat="1" ht="192" x14ac:dyDescent="0.2">
      <c r="A16" s="1595"/>
      <c r="B16" s="960" t="s">
        <v>642</v>
      </c>
      <c r="C16" s="920" t="s">
        <v>192</v>
      </c>
      <c r="D16" s="1155">
        <v>1300000000</v>
      </c>
      <c r="E16" s="919" t="s">
        <v>632</v>
      </c>
      <c r="F16" s="919" t="s">
        <v>580</v>
      </c>
      <c r="G16" s="919" t="s">
        <v>622</v>
      </c>
      <c r="H16" s="980" t="s">
        <v>661</v>
      </c>
      <c r="I16" s="919" t="s">
        <v>588</v>
      </c>
      <c r="J16" s="919" t="s">
        <v>588</v>
      </c>
      <c r="K16" s="919" t="s">
        <v>442</v>
      </c>
      <c r="L16" s="919" t="s">
        <v>609</v>
      </c>
      <c r="M16" s="919" t="s">
        <v>442</v>
      </c>
      <c r="N16" s="919" t="s">
        <v>445</v>
      </c>
      <c r="O16" s="994" t="s">
        <v>1462</v>
      </c>
      <c r="P16" s="929" t="s">
        <v>995</v>
      </c>
      <c r="Q16" s="1065" t="s">
        <v>1291</v>
      </c>
      <c r="R16" s="968"/>
      <c r="S16" s="930"/>
    </row>
    <row r="17" spans="1:21" s="962" customFormat="1" ht="132" x14ac:dyDescent="0.2">
      <c r="A17" s="1595"/>
      <c r="B17" s="960" t="s">
        <v>641</v>
      </c>
      <c r="C17" s="920" t="s">
        <v>192</v>
      </c>
      <c r="D17" s="1155">
        <v>600000000</v>
      </c>
      <c r="E17" s="919" t="s">
        <v>632</v>
      </c>
      <c r="F17" s="919" t="s">
        <v>580</v>
      </c>
      <c r="G17" s="919" t="s">
        <v>622</v>
      </c>
      <c r="H17" s="980" t="s">
        <v>661</v>
      </c>
      <c r="I17" s="919" t="s">
        <v>586</v>
      </c>
      <c r="J17" s="919" t="s">
        <v>586</v>
      </c>
      <c r="K17" s="919" t="s">
        <v>443</v>
      </c>
      <c r="L17" s="919" t="s">
        <v>444</v>
      </c>
      <c r="M17" s="919" t="s">
        <v>443</v>
      </c>
      <c r="N17" s="919" t="s">
        <v>577</v>
      </c>
      <c r="O17" s="994" t="s">
        <v>1442</v>
      </c>
      <c r="P17" s="929" t="s">
        <v>995</v>
      </c>
      <c r="Q17" s="1065" t="s">
        <v>1291</v>
      </c>
      <c r="R17" s="968"/>
      <c r="S17" s="931"/>
    </row>
    <row r="18" spans="1:21" s="962" customFormat="1" ht="60" x14ac:dyDescent="0.2">
      <c r="A18" s="1595"/>
      <c r="B18" s="960" t="s">
        <v>640</v>
      </c>
      <c r="C18" s="920" t="s">
        <v>192</v>
      </c>
      <c r="D18" s="1155">
        <v>1020000000</v>
      </c>
      <c r="E18" s="919" t="s">
        <v>632</v>
      </c>
      <c r="F18" s="919" t="s">
        <v>580</v>
      </c>
      <c r="G18" s="919" t="s">
        <v>622</v>
      </c>
      <c r="H18" s="980" t="s">
        <v>662</v>
      </c>
      <c r="I18" s="919" t="s">
        <v>585</v>
      </c>
      <c r="J18" s="919" t="s">
        <v>585</v>
      </c>
      <c r="K18" s="919" t="s">
        <v>609</v>
      </c>
      <c r="L18" s="919" t="s">
        <v>444</v>
      </c>
      <c r="M18" s="919" t="s">
        <v>609</v>
      </c>
      <c r="N18" s="919" t="s">
        <v>628</v>
      </c>
      <c r="O18" s="994" t="s">
        <v>1440</v>
      </c>
      <c r="P18" s="929" t="s">
        <v>703</v>
      </c>
      <c r="Q18" s="1062"/>
      <c r="R18" s="968"/>
      <c r="S18" s="961"/>
    </row>
    <row r="19" spans="1:21" s="962" customFormat="1" ht="84" x14ac:dyDescent="0.2">
      <c r="A19" s="1595"/>
      <c r="B19" s="960" t="s">
        <v>638</v>
      </c>
      <c r="C19" s="920" t="s">
        <v>192</v>
      </c>
      <c r="D19" s="1155">
        <v>200000000</v>
      </c>
      <c r="E19" s="919" t="s">
        <v>622</v>
      </c>
      <c r="F19" s="919" t="s">
        <v>580</v>
      </c>
      <c r="G19" s="919" t="s">
        <v>622</v>
      </c>
      <c r="H19" s="980" t="s">
        <v>661</v>
      </c>
      <c r="I19" s="919" t="s">
        <v>609</v>
      </c>
      <c r="J19" s="919" t="s">
        <v>609</v>
      </c>
      <c r="K19" s="919" t="s">
        <v>628</v>
      </c>
      <c r="L19" s="919" t="s">
        <v>445</v>
      </c>
      <c r="M19" s="919" t="s">
        <v>577</v>
      </c>
      <c r="N19" s="920" t="s">
        <v>627</v>
      </c>
      <c r="O19" s="994" t="s">
        <v>1443</v>
      </c>
      <c r="P19" s="929" t="s">
        <v>703</v>
      </c>
      <c r="Q19" s="1062"/>
      <c r="R19" s="968"/>
      <c r="S19" s="961"/>
    </row>
    <row r="20" spans="1:21" s="962" customFormat="1" ht="60" x14ac:dyDescent="0.2">
      <c r="A20" s="1595"/>
      <c r="B20" s="960" t="s">
        <v>636</v>
      </c>
      <c r="C20" s="920" t="s">
        <v>192</v>
      </c>
      <c r="D20" s="1155">
        <v>200000000</v>
      </c>
      <c r="E20" s="919" t="s">
        <v>622</v>
      </c>
      <c r="F20" s="919" t="s">
        <v>580</v>
      </c>
      <c r="G20" s="919" t="s">
        <v>622</v>
      </c>
      <c r="H20" s="920" t="s">
        <v>663</v>
      </c>
      <c r="I20" s="919" t="s">
        <v>609</v>
      </c>
      <c r="J20" s="919" t="s">
        <v>609</v>
      </c>
      <c r="K20" s="919" t="s">
        <v>628</v>
      </c>
      <c r="L20" s="919" t="s">
        <v>445</v>
      </c>
      <c r="M20" s="919" t="s">
        <v>577</v>
      </c>
      <c r="N20" s="920" t="s">
        <v>620</v>
      </c>
      <c r="O20" s="994" t="s">
        <v>1443</v>
      </c>
      <c r="P20" s="929" t="s">
        <v>703</v>
      </c>
      <c r="Q20" s="1062"/>
      <c r="R20" s="968"/>
      <c r="S20" s="961"/>
    </row>
    <row r="21" spans="1:21" s="962" customFormat="1" ht="60" x14ac:dyDescent="0.2">
      <c r="A21" s="986" t="s">
        <v>634</v>
      </c>
      <c r="B21" s="960" t="s">
        <v>633</v>
      </c>
      <c r="C21" s="920" t="s">
        <v>192</v>
      </c>
      <c r="D21" s="1155">
        <v>250000000</v>
      </c>
      <c r="E21" s="919" t="s">
        <v>632</v>
      </c>
      <c r="F21" s="919" t="s">
        <v>580</v>
      </c>
      <c r="G21" s="919" t="s">
        <v>622</v>
      </c>
      <c r="H21" s="980" t="s">
        <v>660</v>
      </c>
      <c r="I21" s="919" t="s">
        <v>442</v>
      </c>
      <c r="J21" s="919" t="s">
        <v>442</v>
      </c>
      <c r="K21" s="919" t="s">
        <v>444</v>
      </c>
      <c r="L21" s="919" t="s">
        <v>628</v>
      </c>
      <c r="M21" s="919" t="s">
        <v>600</v>
      </c>
      <c r="N21" s="920" t="s">
        <v>577</v>
      </c>
      <c r="O21" s="994" t="s">
        <v>1440</v>
      </c>
      <c r="P21" s="929" t="s">
        <v>703</v>
      </c>
      <c r="Q21" s="1062"/>
      <c r="R21" s="968"/>
      <c r="S21" s="961"/>
    </row>
    <row r="22" spans="1:21" s="962" customFormat="1" ht="60" x14ac:dyDescent="0.2">
      <c r="A22" s="986" t="s">
        <v>630</v>
      </c>
      <c r="B22" s="960" t="s">
        <v>629</v>
      </c>
      <c r="C22" s="920" t="s">
        <v>192</v>
      </c>
      <c r="D22" s="1155">
        <v>390000000</v>
      </c>
      <c r="E22" s="919" t="s">
        <v>622</v>
      </c>
      <c r="F22" s="919" t="s">
        <v>580</v>
      </c>
      <c r="G22" s="919" t="s">
        <v>622</v>
      </c>
      <c r="H22" s="919"/>
      <c r="I22" s="919" t="s">
        <v>609</v>
      </c>
      <c r="J22" s="919" t="s">
        <v>609</v>
      </c>
      <c r="K22" s="919" t="s">
        <v>628</v>
      </c>
      <c r="L22" s="919" t="s">
        <v>445</v>
      </c>
      <c r="M22" s="919" t="s">
        <v>577</v>
      </c>
      <c r="N22" s="920" t="s">
        <v>627</v>
      </c>
      <c r="O22" s="994" t="s">
        <v>1440</v>
      </c>
      <c r="P22" s="929" t="s">
        <v>703</v>
      </c>
      <c r="Q22" s="1062"/>
      <c r="R22" s="968"/>
      <c r="S22" s="961"/>
    </row>
    <row r="23" spans="1:21" s="962" customFormat="1" ht="60" x14ac:dyDescent="0.2">
      <c r="A23" s="1596" t="s">
        <v>626</v>
      </c>
      <c r="B23" s="960" t="s">
        <v>625</v>
      </c>
      <c r="C23" s="920" t="s">
        <v>192</v>
      </c>
      <c r="D23" s="1155">
        <v>531613103</v>
      </c>
      <c r="E23" s="920" t="s">
        <v>624</v>
      </c>
      <c r="F23" s="919" t="s">
        <v>580</v>
      </c>
      <c r="G23" s="919" t="s">
        <v>582</v>
      </c>
      <c r="H23" s="980" t="s">
        <v>658</v>
      </c>
      <c r="I23" s="919"/>
      <c r="J23" s="919"/>
      <c r="K23" s="919" t="s">
        <v>666</v>
      </c>
      <c r="L23" s="919" t="s">
        <v>1292</v>
      </c>
      <c r="M23" s="919">
        <v>2017</v>
      </c>
      <c r="N23" s="981">
        <v>43282</v>
      </c>
      <c r="O23" s="994" t="s">
        <v>1463</v>
      </c>
      <c r="P23" s="929" t="s">
        <v>988</v>
      </c>
      <c r="Q23" s="1065" t="s">
        <v>1293</v>
      </c>
      <c r="R23" s="970" t="s">
        <v>1213</v>
      </c>
      <c r="S23" s="931" t="s">
        <v>1214</v>
      </c>
    </row>
    <row r="24" spans="1:21" s="962" customFormat="1" ht="60" x14ac:dyDescent="0.2">
      <c r="A24" s="1597"/>
      <c r="B24" s="960" t="s">
        <v>623</v>
      </c>
      <c r="C24" s="920" t="s">
        <v>192</v>
      </c>
      <c r="D24" s="1155">
        <v>568386897</v>
      </c>
      <c r="E24" s="919" t="s">
        <v>622</v>
      </c>
      <c r="F24" s="919" t="s">
        <v>580</v>
      </c>
      <c r="G24" s="919" t="s">
        <v>622</v>
      </c>
      <c r="H24" s="980" t="s">
        <v>658</v>
      </c>
      <c r="I24" s="919" t="s">
        <v>609</v>
      </c>
      <c r="J24" s="919" t="s">
        <v>609</v>
      </c>
      <c r="K24" s="919" t="s">
        <v>444</v>
      </c>
      <c r="L24" s="919" t="s">
        <v>577</v>
      </c>
      <c r="M24" s="919" t="s">
        <v>600</v>
      </c>
      <c r="N24" s="981" t="s">
        <v>620</v>
      </c>
      <c r="O24" s="994" t="s">
        <v>1443</v>
      </c>
      <c r="P24" s="929" t="s">
        <v>703</v>
      </c>
      <c r="Q24" s="1062"/>
      <c r="R24" s="968"/>
      <c r="S24" s="961"/>
    </row>
    <row r="25" spans="1:21" s="878" customFormat="1" ht="31.5" customHeight="1" x14ac:dyDescent="0.2">
      <c r="A25" s="983" t="s">
        <v>965</v>
      </c>
      <c r="B25" s="1073" t="s">
        <v>1446</v>
      </c>
      <c r="C25" s="974"/>
      <c r="D25" s="1156">
        <f>SUM(D26:D54)</f>
        <v>9000000000</v>
      </c>
      <c r="E25" s="975"/>
      <c r="F25" s="976"/>
      <c r="G25" s="976"/>
      <c r="H25" s="976"/>
      <c r="I25" s="976"/>
      <c r="J25" s="977"/>
      <c r="K25" s="977"/>
      <c r="L25" s="977"/>
      <c r="M25" s="978"/>
      <c r="N25" s="976"/>
      <c r="O25" s="997" t="s">
        <v>1440</v>
      </c>
      <c r="P25" s="979"/>
      <c r="Q25" s="1066"/>
      <c r="R25" s="944"/>
      <c r="S25" s="943"/>
      <c r="U25" s="962"/>
    </row>
    <row r="26" spans="1:21" s="962" customFormat="1" ht="60" x14ac:dyDescent="0.2">
      <c r="A26" s="1594" t="s">
        <v>619</v>
      </c>
      <c r="B26" s="928" t="s">
        <v>618</v>
      </c>
      <c r="C26" s="920" t="s">
        <v>192</v>
      </c>
      <c r="D26" s="1157">
        <v>1076961284</v>
      </c>
      <c r="E26" s="920" t="s">
        <v>1437</v>
      </c>
      <c r="F26" s="919" t="s">
        <v>580</v>
      </c>
      <c r="G26" s="919" t="s">
        <v>582</v>
      </c>
      <c r="H26" s="980" t="s">
        <v>665</v>
      </c>
      <c r="I26" s="919"/>
      <c r="J26" s="919"/>
      <c r="K26" s="919" t="s">
        <v>666</v>
      </c>
      <c r="L26" s="919" t="s">
        <v>585</v>
      </c>
      <c r="M26" s="919">
        <v>2015</v>
      </c>
      <c r="N26" s="981">
        <v>43282</v>
      </c>
      <c r="O26" s="994" t="s">
        <v>1461</v>
      </c>
      <c r="P26" s="929" t="s">
        <v>988</v>
      </c>
      <c r="Q26" s="1065" t="s">
        <v>1294</v>
      </c>
      <c r="R26" s="970" t="s">
        <v>1211</v>
      </c>
      <c r="S26" s="931" t="s">
        <v>1215</v>
      </c>
    </row>
    <row r="27" spans="1:21" s="962" customFormat="1" ht="60" x14ac:dyDescent="0.2">
      <c r="A27" s="1594"/>
      <c r="B27" s="928" t="s">
        <v>617</v>
      </c>
      <c r="C27" s="920" t="s">
        <v>192</v>
      </c>
      <c r="D27" s="1157">
        <v>923038716</v>
      </c>
      <c r="E27" s="920" t="s">
        <v>65</v>
      </c>
      <c r="F27" s="919" t="s">
        <v>580</v>
      </c>
      <c r="G27" s="919" t="s">
        <v>65</v>
      </c>
      <c r="H27" s="980" t="s">
        <v>665</v>
      </c>
      <c r="I27" s="919" t="s">
        <v>609</v>
      </c>
      <c r="J27" s="919" t="s">
        <v>578</v>
      </c>
      <c r="K27" s="919" t="s">
        <v>576</v>
      </c>
      <c r="L27" s="919" t="s">
        <v>577</v>
      </c>
      <c r="M27" s="919" t="s">
        <v>576</v>
      </c>
      <c r="N27" s="982" t="s">
        <v>575</v>
      </c>
      <c r="O27" s="994" t="s">
        <v>1440</v>
      </c>
      <c r="P27" s="929" t="s">
        <v>703</v>
      </c>
      <c r="Q27" s="1062"/>
      <c r="R27" s="968"/>
      <c r="S27" s="964"/>
    </row>
    <row r="28" spans="1:21" s="962" customFormat="1" ht="60" x14ac:dyDescent="0.2">
      <c r="A28" s="1594" t="s">
        <v>616</v>
      </c>
      <c r="B28" s="928" t="s">
        <v>615</v>
      </c>
      <c r="C28" s="920" t="s">
        <v>192</v>
      </c>
      <c r="D28" s="1157">
        <v>1386360906</v>
      </c>
      <c r="E28" s="919" t="s">
        <v>74</v>
      </c>
      <c r="F28" s="919" t="s">
        <v>580</v>
      </c>
      <c r="G28" s="919" t="s">
        <v>65</v>
      </c>
      <c r="H28" s="980" t="s">
        <v>665</v>
      </c>
      <c r="I28" s="919" t="s">
        <v>602</v>
      </c>
      <c r="J28" s="919" t="s">
        <v>602</v>
      </c>
      <c r="K28" s="919" t="s">
        <v>602</v>
      </c>
      <c r="L28" s="919" t="s">
        <v>586</v>
      </c>
      <c r="M28" s="919" t="s">
        <v>602</v>
      </c>
      <c r="N28" s="919" t="s">
        <v>445</v>
      </c>
      <c r="O28" s="994" t="s">
        <v>1440</v>
      </c>
      <c r="P28" s="929" t="s">
        <v>988</v>
      </c>
      <c r="Q28" s="1065" t="s">
        <v>1464</v>
      </c>
      <c r="R28" s="970" t="s">
        <v>1216</v>
      </c>
      <c r="S28" s="931" t="s">
        <v>1465</v>
      </c>
    </row>
    <row r="29" spans="1:21" s="962" customFormat="1" ht="60" x14ac:dyDescent="0.2">
      <c r="A29" s="1594"/>
      <c r="B29" s="928" t="s">
        <v>614</v>
      </c>
      <c r="C29" s="920" t="s">
        <v>192</v>
      </c>
      <c r="D29" s="1157">
        <v>233918956</v>
      </c>
      <c r="E29" s="919" t="s">
        <v>74</v>
      </c>
      <c r="F29" s="919" t="s">
        <v>580</v>
      </c>
      <c r="G29" s="919" t="s">
        <v>65</v>
      </c>
      <c r="H29" s="980" t="s">
        <v>665</v>
      </c>
      <c r="I29" s="919" t="s">
        <v>602</v>
      </c>
      <c r="J29" s="919" t="s">
        <v>602</v>
      </c>
      <c r="K29" s="919" t="s">
        <v>602</v>
      </c>
      <c r="L29" s="919" t="s">
        <v>586</v>
      </c>
      <c r="M29" s="919" t="s">
        <v>602</v>
      </c>
      <c r="N29" s="919" t="s">
        <v>445</v>
      </c>
      <c r="O29" s="994" t="s">
        <v>1440</v>
      </c>
      <c r="P29" s="929" t="s">
        <v>988</v>
      </c>
      <c r="Q29" s="1065" t="s">
        <v>1295</v>
      </c>
      <c r="R29" s="970" t="s">
        <v>1217</v>
      </c>
      <c r="S29" s="931" t="s">
        <v>1218</v>
      </c>
    </row>
    <row r="30" spans="1:21" s="962" customFormat="1" ht="60" x14ac:dyDescent="0.2">
      <c r="A30" s="1594"/>
      <c r="B30" s="928" t="s">
        <v>613</v>
      </c>
      <c r="C30" s="920" t="s">
        <v>192</v>
      </c>
      <c r="D30" s="1157">
        <v>158238975</v>
      </c>
      <c r="E30" s="919" t="s">
        <v>74</v>
      </c>
      <c r="F30" s="919" t="s">
        <v>580</v>
      </c>
      <c r="G30" s="919" t="s">
        <v>65</v>
      </c>
      <c r="H30" s="980" t="s">
        <v>665</v>
      </c>
      <c r="I30" s="919" t="s">
        <v>602</v>
      </c>
      <c r="J30" s="919" t="s">
        <v>602</v>
      </c>
      <c r="K30" s="919" t="s">
        <v>602</v>
      </c>
      <c r="L30" s="919" t="s">
        <v>586</v>
      </c>
      <c r="M30" s="919" t="s">
        <v>602</v>
      </c>
      <c r="N30" s="919" t="s">
        <v>445</v>
      </c>
      <c r="O30" s="994" t="s">
        <v>1440</v>
      </c>
      <c r="P30" s="929" t="s">
        <v>988</v>
      </c>
      <c r="Q30" s="1065" t="s">
        <v>1296</v>
      </c>
      <c r="R30" s="970" t="s">
        <v>1219</v>
      </c>
      <c r="S30" s="931" t="s">
        <v>1220</v>
      </c>
    </row>
    <row r="31" spans="1:21" s="962" customFormat="1" ht="60" x14ac:dyDescent="0.2">
      <c r="A31" s="1594"/>
      <c r="B31" s="928" t="s">
        <v>612</v>
      </c>
      <c r="C31" s="920" t="s">
        <v>192</v>
      </c>
      <c r="D31" s="1157">
        <v>117287573</v>
      </c>
      <c r="E31" s="919" t="s">
        <v>74</v>
      </c>
      <c r="F31" s="919" t="s">
        <v>580</v>
      </c>
      <c r="G31" s="919" t="s">
        <v>65</v>
      </c>
      <c r="H31" s="980" t="s">
        <v>665</v>
      </c>
      <c r="I31" s="919" t="s">
        <v>602</v>
      </c>
      <c r="J31" s="919" t="s">
        <v>602</v>
      </c>
      <c r="K31" s="919" t="s">
        <v>602</v>
      </c>
      <c r="L31" s="919" t="s">
        <v>586</v>
      </c>
      <c r="M31" s="919" t="s">
        <v>602</v>
      </c>
      <c r="N31" s="919" t="s">
        <v>445</v>
      </c>
      <c r="O31" s="994" t="s">
        <v>1440</v>
      </c>
      <c r="P31" s="929" t="s">
        <v>988</v>
      </c>
      <c r="Q31" s="1067" t="s">
        <v>1297</v>
      </c>
      <c r="R31" s="970" t="s">
        <v>1221</v>
      </c>
      <c r="S31" s="931" t="s">
        <v>1222</v>
      </c>
    </row>
    <row r="32" spans="1:21" s="962" customFormat="1" ht="60" x14ac:dyDescent="0.2">
      <c r="A32" s="1594"/>
      <c r="B32" s="928" t="s">
        <v>611</v>
      </c>
      <c r="C32" s="920" t="s">
        <v>192</v>
      </c>
      <c r="D32" s="1157">
        <v>99928046</v>
      </c>
      <c r="E32" s="919" t="s">
        <v>74</v>
      </c>
      <c r="F32" s="919" t="s">
        <v>580</v>
      </c>
      <c r="G32" s="919" t="s">
        <v>65</v>
      </c>
      <c r="H32" s="980" t="s">
        <v>665</v>
      </c>
      <c r="I32" s="919" t="s">
        <v>602</v>
      </c>
      <c r="J32" s="919" t="s">
        <v>602</v>
      </c>
      <c r="K32" s="919" t="s">
        <v>602</v>
      </c>
      <c r="L32" s="919" t="s">
        <v>586</v>
      </c>
      <c r="M32" s="919" t="s">
        <v>602</v>
      </c>
      <c r="N32" s="919" t="s">
        <v>445</v>
      </c>
      <c r="O32" s="994" t="s">
        <v>1440</v>
      </c>
      <c r="P32" s="929" t="s">
        <v>988</v>
      </c>
      <c r="Q32" s="1067" t="s">
        <v>1298</v>
      </c>
      <c r="R32" s="970" t="s">
        <v>1223</v>
      </c>
      <c r="S32" s="931" t="s">
        <v>1224</v>
      </c>
    </row>
    <row r="33" spans="1:19" s="962" customFormat="1" ht="60" x14ac:dyDescent="0.2">
      <c r="A33" s="1594"/>
      <c r="B33" s="928" t="s">
        <v>610</v>
      </c>
      <c r="C33" s="920" t="s">
        <v>192</v>
      </c>
      <c r="D33" s="1157">
        <v>75000000</v>
      </c>
      <c r="E33" s="919" t="s">
        <v>74</v>
      </c>
      <c r="F33" s="919" t="s">
        <v>580</v>
      </c>
      <c r="G33" s="919" t="s">
        <v>65</v>
      </c>
      <c r="H33" s="980" t="s">
        <v>665</v>
      </c>
      <c r="I33" s="919" t="s">
        <v>602</v>
      </c>
      <c r="J33" s="919" t="s">
        <v>602</v>
      </c>
      <c r="K33" s="919" t="s">
        <v>602</v>
      </c>
      <c r="L33" s="919" t="s">
        <v>586</v>
      </c>
      <c r="M33" s="919" t="s">
        <v>602</v>
      </c>
      <c r="N33" s="919" t="s">
        <v>609</v>
      </c>
      <c r="O33" s="994" t="s">
        <v>1440</v>
      </c>
      <c r="P33" s="929" t="s">
        <v>988</v>
      </c>
      <c r="Q33" s="1067" t="s">
        <v>1466</v>
      </c>
      <c r="R33" s="970" t="s">
        <v>1225</v>
      </c>
      <c r="S33" s="931" t="s">
        <v>1467</v>
      </c>
    </row>
    <row r="34" spans="1:19" s="962" customFormat="1" ht="60" x14ac:dyDescent="0.2">
      <c r="A34" s="1594"/>
      <c r="B34" s="928" t="s">
        <v>608</v>
      </c>
      <c r="C34" s="920" t="s">
        <v>192</v>
      </c>
      <c r="D34" s="1157">
        <v>50000000</v>
      </c>
      <c r="E34" s="919" t="s">
        <v>74</v>
      </c>
      <c r="F34" s="919" t="s">
        <v>580</v>
      </c>
      <c r="G34" s="919" t="s">
        <v>65</v>
      </c>
      <c r="H34" s="980" t="s">
        <v>665</v>
      </c>
      <c r="I34" s="919" t="s">
        <v>602</v>
      </c>
      <c r="J34" s="919" t="s">
        <v>602</v>
      </c>
      <c r="K34" s="919" t="s">
        <v>602</v>
      </c>
      <c r="L34" s="919" t="s">
        <v>586</v>
      </c>
      <c r="M34" s="919" t="s">
        <v>602</v>
      </c>
      <c r="N34" s="919" t="s">
        <v>445</v>
      </c>
      <c r="O34" s="994" t="s">
        <v>1440</v>
      </c>
      <c r="P34" s="929" t="s">
        <v>988</v>
      </c>
      <c r="Q34" s="1067" t="s">
        <v>1299</v>
      </c>
      <c r="R34" s="970" t="s">
        <v>1226</v>
      </c>
      <c r="S34" s="931" t="s">
        <v>1227</v>
      </c>
    </row>
    <row r="35" spans="1:19" s="962" customFormat="1" ht="60" x14ac:dyDescent="0.2">
      <c r="A35" s="1594"/>
      <c r="B35" s="928" t="s">
        <v>607</v>
      </c>
      <c r="C35" s="920" t="s">
        <v>192</v>
      </c>
      <c r="D35" s="1157">
        <v>59821300</v>
      </c>
      <c r="E35" s="919" t="s">
        <v>74</v>
      </c>
      <c r="F35" s="919" t="s">
        <v>580</v>
      </c>
      <c r="G35" s="919" t="s">
        <v>65</v>
      </c>
      <c r="H35" s="980" t="s">
        <v>665</v>
      </c>
      <c r="I35" s="919" t="s">
        <v>602</v>
      </c>
      <c r="J35" s="919" t="s">
        <v>602</v>
      </c>
      <c r="K35" s="919" t="s">
        <v>602</v>
      </c>
      <c r="L35" s="919" t="s">
        <v>586</v>
      </c>
      <c r="M35" s="919" t="s">
        <v>602</v>
      </c>
      <c r="N35" s="919" t="s">
        <v>445</v>
      </c>
      <c r="O35" s="994" t="s">
        <v>1440</v>
      </c>
      <c r="P35" s="929" t="s">
        <v>988</v>
      </c>
      <c r="Q35" s="1067" t="s">
        <v>1300</v>
      </c>
      <c r="R35" s="970" t="s">
        <v>1228</v>
      </c>
      <c r="S35" s="931" t="s">
        <v>1229</v>
      </c>
    </row>
    <row r="36" spans="1:19" s="962" customFormat="1" ht="60" x14ac:dyDescent="0.2">
      <c r="A36" s="1594"/>
      <c r="B36" s="928" t="s">
        <v>606</v>
      </c>
      <c r="C36" s="920" t="s">
        <v>192</v>
      </c>
      <c r="D36" s="1157">
        <v>25324500</v>
      </c>
      <c r="E36" s="919" t="s">
        <v>74</v>
      </c>
      <c r="F36" s="919" t="s">
        <v>580</v>
      </c>
      <c r="G36" s="919" t="s">
        <v>65</v>
      </c>
      <c r="H36" s="980" t="s">
        <v>665</v>
      </c>
      <c r="I36" s="919" t="s">
        <v>602</v>
      </c>
      <c r="J36" s="919" t="s">
        <v>602</v>
      </c>
      <c r="K36" s="919" t="s">
        <v>602</v>
      </c>
      <c r="L36" s="919" t="s">
        <v>586</v>
      </c>
      <c r="M36" s="919" t="s">
        <v>602</v>
      </c>
      <c r="N36" s="919" t="s">
        <v>445</v>
      </c>
      <c r="O36" s="994" t="s">
        <v>1440</v>
      </c>
      <c r="P36" s="929" t="s">
        <v>988</v>
      </c>
      <c r="Q36" s="1067" t="s">
        <v>1301</v>
      </c>
      <c r="R36" s="970" t="s">
        <v>1230</v>
      </c>
      <c r="S36" s="931" t="s">
        <v>1231</v>
      </c>
    </row>
    <row r="37" spans="1:19" s="962" customFormat="1" ht="60" x14ac:dyDescent="0.2">
      <c r="A37" s="1594"/>
      <c r="B37" s="928" t="s">
        <v>605</v>
      </c>
      <c r="C37" s="920" t="s">
        <v>192</v>
      </c>
      <c r="D37" s="1157">
        <v>15972150</v>
      </c>
      <c r="E37" s="919" t="s">
        <v>74</v>
      </c>
      <c r="F37" s="919" t="s">
        <v>580</v>
      </c>
      <c r="G37" s="919" t="s">
        <v>65</v>
      </c>
      <c r="H37" s="980" t="s">
        <v>665</v>
      </c>
      <c r="I37" s="919" t="s">
        <v>602</v>
      </c>
      <c r="J37" s="919" t="s">
        <v>602</v>
      </c>
      <c r="K37" s="919" t="s">
        <v>602</v>
      </c>
      <c r="L37" s="919" t="s">
        <v>586</v>
      </c>
      <c r="M37" s="919" t="s">
        <v>602</v>
      </c>
      <c r="N37" s="919" t="s">
        <v>445</v>
      </c>
      <c r="O37" s="994" t="s">
        <v>1440</v>
      </c>
      <c r="P37" s="929" t="s">
        <v>988</v>
      </c>
      <c r="Q37" s="1065" t="s">
        <v>1302</v>
      </c>
      <c r="R37" s="970" t="s">
        <v>1232</v>
      </c>
      <c r="S37" s="931" t="s">
        <v>1233</v>
      </c>
    </row>
    <row r="38" spans="1:19" s="962" customFormat="1" ht="60" x14ac:dyDescent="0.2">
      <c r="A38" s="1594"/>
      <c r="B38" s="928" t="s">
        <v>604</v>
      </c>
      <c r="C38" s="920" t="s">
        <v>192</v>
      </c>
      <c r="D38" s="1157">
        <v>30000000</v>
      </c>
      <c r="E38" s="919" t="s">
        <v>74</v>
      </c>
      <c r="F38" s="919" t="s">
        <v>580</v>
      </c>
      <c r="G38" s="919" t="s">
        <v>65</v>
      </c>
      <c r="H38" s="980" t="s">
        <v>665</v>
      </c>
      <c r="I38" s="919" t="s">
        <v>602</v>
      </c>
      <c r="J38" s="919" t="s">
        <v>602</v>
      </c>
      <c r="K38" s="919" t="s">
        <v>602</v>
      </c>
      <c r="L38" s="919" t="s">
        <v>586</v>
      </c>
      <c r="M38" s="919" t="s">
        <v>602</v>
      </c>
      <c r="N38" s="919" t="s">
        <v>445</v>
      </c>
      <c r="O38" s="994" t="s">
        <v>1440</v>
      </c>
      <c r="P38" s="929" t="s">
        <v>988</v>
      </c>
      <c r="Q38" s="1065" t="s">
        <v>1303</v>
      </c>
      <c r="R38" s="970" t="s">
        <v>1234</v>
      </c>
      <c r="S38" s="931" t="s">
        <v>1235</v>
      </c>
    </row>
    <row r="39" spans="1:19" s="962" customFormat="1" ht="60" x14ac:dyDescent="0.2">
      <c r="A39" s="1594"/>
      <c r="B39" s="928" t="s">
        <v>603</v>
      </c>
      <c r="C39" s="920" t="s">
        <v>192</v>
      </c>
      <c r="D39" s="1157">
        <v>80000000</v>
      </c>
      <c r="E39" s="919" t="s">
        <v>74</v>
      </c>
      <c r="F39" s="919" t="s">
        <v>580</v>
      </c>
      <c r="G39" s="919" t="s">
        <v>65</v>
      </c>
      <c r="H39" s="980" t="s">
        <v>665</v>
      </c>
      <c r="I39" s="919" t="s">
        <v>602</v>
      </c>
      <c r="J39" s="919" t="s">
        <v>602</v>
      </c>
      <c r="K39" s="919" t="s">
        <v>602</v>
      </c>
      <c r="L39" s="919" t="s">
        <v>586</v>
      </c>
      <c r="M39" s="919" t="s">
        <v>602</v>
      </c>
      <c r="N39" s="919" t="s">
        <v>445</v>
      </c>
      <c r="O39" s="994" t="s">
        <v>1440</v>
      </c>
      <c r="P39" s="929" t="s">
        <v>988</v>
      </c>
      <c r="Q39" s="1065" t="s">
        <v>1304</v>
      </c>
      <c r="R39" s="970" t="s">
        <v>1236</v>
      </c>
      <c r="S39" s="931" t="s">
        <v>1237</v>
      </c>
    </row>
    <row r="40" spans="1:19" s="962" customFormat="1" ht="60" x14ac:dyDescent="0.2">
      <c r="A40" s="1594"/>
      <c r="B40" s="928" t="s">
        <v>601</v>
      </c>
      <c r="C40" s="920" t="s">
        <v>192</v>
      </c>
      <c r="D40" s="1157">
        <v>948000000</v>
      </c>
      <c r="E40" s="919" t="s">
        <v>74</v>
      </c>
      <c r="F40" s="919" t="s">
        <v>580</v>
      </c>
      <c r="G40" s="919" t="s">
        <v>65</v>
      </c>
      <c r="H40" s="980" t="s">
        <v>665</v>
      </c>
      <c r="I40" s="919" t="s">
        <v>588</v>
      </c>
      <c r="J40" s="919" t="s">
        <v>586</v>
      </c>
      <c r="K40" s="919" t="s">
        <v>585</v>
      </c>
      <c r="L40" s="919" t="s">
        <v>585</v>
      </c>
      <c r="M40" s="919" t="s">
        <v>585</v>
      </c>
      <c r="N40" s="919" t="s">
        <v>445</v>
      </c>
      <c r="O40" s="994" t="s">
        <v>1305</v>
      </c>
      <c r="P40" s="929" t="s">
        <v>995</v>
      </c>
      <c r="Q40" s="1062"/>
      <c r="R40" s="968"/>
      <c r="S40" s="961"/>
    </row>
    <row r="41" spans="1:19" s="962" customFormat="1" ht="60" x14ac:dyDescent="0.2">
      <c r="A41" s="1594"/>
      <c r="B41" s="928" t="s">
        <v>599</v>
      </c>
      <c r="C41" s="920" t="s">
        <v>192</v>
      </c>
      <c r="D41" s="1157">
        <v>144799200</v>
      </c>
      <c r="E41" s="919" t="s">
        <v>74</v>
      </c>
      <c r="F41" s="919" t="s">
        <v>580</v>
      </c>
      <c r="G41" s="919" t="s">
        <v>65</v>
      </c>
      <c r="H41" s="980" t="s">
        <v>665</v>
      </c>
      <c r="I41" s="919" t="s">
        <v>666</v>
      </c>
      <c r="J41" s="919" t="s">
        <v>588</v>
      </c>
      <c r="K41" s="919" t="s">
        <v>586</v>
      </c>
      <c r="L41" s="919" t="s">
        <v>585</v>
      </c>
      <c r="M41" s="919" t="s">
        <v>586</v>
      </c>
      <c r="N41" s="919" t="s">
        <v>445</v>
      </c>
      <c r="O41" s="994" t="s">
        <v>1440</v>
      </c>
      <c r="P41" s="929" t="s">
        <v>995</v>
      </c>
      <c r="Q41" s="1065" t="s">
        <v>1468</v>
      </c>
      <c r="R41" s="971"/>
      <c r="S41" s="931" t="s">
        <v>1238</v>
      </c>
    </row>
    <row r="42" spans="1:19" s="962" customFormat="1" ht="60" x14ac:dyDescent="0.2">
      <c r="A42" s="1594"/>
      <c r="B42" s="928" t="s">
        <v>598</v>
      </c>
      <c r="C42" s="920" t="s">
        <v>192</v>
      </c>
      <c r="D42" s="1157">
        <v>80000000</v>
      </c>
      <c r="E42" s="919" t="s">
        <v>74</v>
      </c>
      <c r="F42" s="919" t="s">
        <v>580</v>
      </c>
      <c r="G42" s="919" t="s">
        <v>65</v>
      </c>
      <c r="H42" s="980" t="s">
        <v>665</v>
      </c>
      <c r="I42" s="919" t="s">
        <v>588</v>
      </c>
      <c r="J42" s="919" t="s">
        <v>586</v>
      </c>
      <c r="K42" s="919" t="s">
        <v>586</v>
      </c>
      <c r="L42" s="919" t="s">
        <v>585</v>
      </c>
      <c r="M42" s="919" t="s">
        <v>586</v>
      </c>
      <c r="N42" s="919" t="s">
        <v>445</v>
      </c>
      <c r="O42" s="994" t="s">
        <v>1440</v>
      </c>
      <c r="P42" s="929" t="s">
        <v>995</v>
      </c>
      <c r="Q42" s="1065" t="s">
        <v>1468</v>
      </c>
      <c r="R42" s="971"/>
      <c r="S42" s="931" t="s">
        <v>1238</v>
      </c>
    </row>
    <row r="43" spans="1:19" s="962" customFormat="1" ht="60" x14ac:dyDescent="0.2">
      <c r="A43" s="1594"/>
      <c r="B43" s="928" t="s">
        <v>597</v>
      </c>
      <c r="C43" s="920" t="s">
        <v>192</v>
      </c>
      <c r="D43" s="1157">
        <v>150000000</v>
      </c>
      <c r="E43" s="919" t="s">
        <v>74</v>
      </c>
      <c r="F43" s="919" t="s">
        <v>580</v>
      </c>
      <c r="G43" s="919" t="s">
        <v>65</v>
      </c>
      <c r="H43" s="980" t="s">
        <v>665</v>
      </c>
      <c r="I43" s="919" t="s">
        <v>588</v>
      </c>
      <c r="J43" s="919" t="s">
        <v>586</v>
      </c>
      <c r="K43" s="919" t="s">
        <v>586</v>
      </c>
      <c r="L43" s="919" t="s">
        <v>585</v>
      </c>
      <c r="M43" s="919" t="s">
        <v>586</v>
      </c>
      <c r="N43" s="919" t="s">
        <v>445</v>
      </c>
      <c r="O43" s="994" t="s">
        <v>1469</v>
      </c>
      <c r="P43" s="929" t="s">
        <v>995</v>
      </c>
      <c r="Q43" s="1065" t="s">
        <v>1468</v>
      </c>
      <c r="R43" s="968"/>
      <c r="S43" s="931" t="s">
        <v>1238</v>
      </c>
    </row>
    <row r="44" spans="1:19" s="962" customFormat="1" ht="60" x14ac:dyDescent="0.2">
      <c r="A44" s="1594"/>
      <c r="B44" s="928" t="s">
        <v>596</v>
      </c>
      <c r="C44" s="920" t="s">
        <v>192</v>
      </c>
      <c r="D44" s="1157">
        <v>40000000</v>
      </c>
      <c r="E44" s="919" t="s">
        <v>74</v>
      </c>
      <c r="F44" s="919" t="s">
        <v>580</v>
      </c>
      <c r="G44" s="919" t="s">
        <v>65</v>
      </c>
      <c r="H44" s="980" t="s">
        <v>665</v>
      </c>
      <c r="I44" s="919" t="s">
        <v>588</v>
      </c>
      <c r="J44" s="919" t="s">
        <v>586</v>
      </c>
      <c r="K44" s="919" t="s">
        <v>586</v>
      </c>
      <c r="L44" s="919" t="s">
        <v>585</v>
      </c>
      <c r="M44" s="919" t="s">
        <v>586</v>
      </c>
      <c r="N44" s="919" t="s">
        <v>445</v>
      </c>
      <c r="O44" s="994" t="s">
        <v>1444</v>
      </c>
      <c r="P44" s="929" t="s">
        <v>995</v>
      </c>
      <c r="Q44" s="1065" t="s">
        <v>1468</v>
      </c>
      <c r="R44" s="968"/>
      <c r="S44" s="931" t="s">
        <v>1238</v>
      </c>
    </row>
    <row r="45" spans="1:19" s="962" customFormat="1" ht="60" x14ac:dyDescent="0.2">
      <c r="A45" s="1594"/>
      <c r="B45" s="928" t="s">
        <v>595</v>
      </c>
      <c r="C45" s="920" t="s">
        <v>192</v>
      </c>
      <c r="D45" s="1157">
        <v>270000000</v>
      </c>
      <c r="E45" s="919" t="s">
        <v>74</v>
      </c>
      <c r="F45" s="919" t="s">
        <v>580</v>
      </c>
      <c r="G45" s="919" t="s">
        <v>65</v>
      </c>
      <c r="H45" s="980" t="s">
        <v>665</v>
      </c>
      <c r="I45" s="919" t="s">
        <v>588</v>
      </c>
      <c r="J45" s="919" t="s">
        <v>586</v>
      </c>
      <c r="K45" s="919" t="s">
        <v>586</v>
      </c>
      <c r="L45" s="919" t="s">
        <v>585</v>
      </c>
      <c r="M45" s="919" t="s">
        <v>586</v>
      </c>
      <c r="N45" s="919" t="s">
        <v>445</v>
      </c>
      <c r="O45" s="994" t="s">
        <v>1470</v>
      </c>
      <c r="P45" s="929" t="s">
        <v>995</v>
      </c>
      <c r="Q45" s="1065" t="s">
        <v>1468</v>
      </c>
      <c r="R45" s="968"/>
      <c r="S45" s="931" t="s">
        <v>1238</v>
      </c>
    </row>
    <row r="46" spans="1:19" s="962" customFormat="1" ht="60" x14ac:dyDescent="0.2">
      <c r="A46" s="1594"/>
      <c r="B46" s="928" t="s">
        <v>594</v>
      </c>
      <c r="C46" s="920" t="s">
        <v>192</v>
      </c>
      <c r="D46" s="1157">
        <v>1268027394</v>
      </c>
      <c r="E46" s="919" t="s">
        <v>74</v>
      </c>
      <c r="F46" s="919" t="s">
        <v>580</v>
      </c>
      <c r="G46" s="919" t="s">
        <v>65</v>
      </c>
      <c r="H46" s="980" t="s">
        <v>665</v>
      </c>
      <c r="I46" s="919" t="s">
        <v>588</v>
      </c>
      <c r="J46" s="919" t="s">
        <v>586</v>
      </c>
      <c r="K46" s="919" t="s">
        <v>586</v>
      </c>
      <c r="L46" s="919" t="s">
        <v>585</v>
      </c>
      <c r="M46" s="919" t="s">
        <v>586</v>
      </c>
      <c r="N46" s="919" t="s">
        <v>445</v>
      </c>
      <c r="O46" s="994" t="s">
        <v>1445</v>
      </c>
      <c r="P46" s="929" t="s">
        <v>995</v>
      </c>
      <c r="Q46" s="1065" t="s">
        <v>1468</v>
      </c>
      <c r="R46" s="968"/>
      <c r="S46" s="931" t="s">
        <v>1238</v>
      </c>
    </row>
    <row r="47" spans="1:19" s="962" customFormat="1" ht="60" x14ac:dyDescent="0.2">
      <c r="A47" s="1594"/>
      <c r="B47" s="928" t="s">
        <v>593</v>
      </c>
      <c r="C47" s="920" t="s">
        <v>192</v>
      </c>
      <c r="D47" s="1157">
        <v>447321000</v>
      </c>
      <c r="E47" s="919" t="s">
        <v>74</v>
      </c>
      <c r="F47" s="919" t="s">
        <v>580</v>
      </c>
      <c r="G47" s="919" t="s">
        <v>65</v>
      </c>
      <c r="H47" s="980" t="s">
        <v>665</v>
      </c>
      <c r="I47" s="919" t="s">
        <v>588</v>
      </c>
      <c r="J47" s="919" t="s">
        <v>586</v>
      </c>
      <c r="K47" s="919" t="s">
        <v>586</v>
      </c>
      <c r="L47" s="919" t="s">
        <v>585</v>
      </c>
      <c r="M47" s="919" t="s">
        <v>586</v>
      </c>
      <c r="N47" s="919" t="s">
        <v>445</v>
      </c>
      <c r="O47" s="994" t="s">
        <v>1471</v>
      </c>
      <c r="P47" s="929" t="s">
        <v>995</v>
      </c>
      <c r="Q47" s="1065" t="s">
        <v>1468</v>
      </c>
      <c r="R47" s="968"/>
      <c r="S47" s="931" t="s">
        <v>1238</v>
      </c>
    </row>
    <row r="48" spans="1:19" s="962" customFormat="1" ht="60" x14ac:dyDescent="0.2">
      <c r="A48" s="1594"/>
      <c r="B48" s="928" t="s">
        <v>592</v>
      </c>
      <c r="C48" s="920" t="s">
        <v>192</v>
      </c>
      <c r="D48" s="1157">
        <v>170000000</v>
      </c>
      <c r="E48" s="919" t="s">
        <v>74</v>
      </c>
      <c r="F48" s="919" t="s">
        <v>580</v>
      </c>
      <c r="G48" s="919" t="s">
        <v>65</v>
      </c>
      <c r="H48" s="980" t="s">
        <v>665</v>
      </c>
      <c r="I48" s="919" t="s">
        <v>588</v>
      </c>
      <c r="J48" s="919" t="s">
        <v>586</v>
      </c>
      <c r="K48" s="919" t="s">
        <v>586</v>
      </c>
      <c r="L48" s="919" t="s">
        <v>585</v>
      </c>
      <c r="M48" s="919" t="s">
        <v>586</v>
      </c>
      <c r="N48" s="919" t="s">
        <v>445</v>
      </c>
      <c r="O48" s="994" t="s">
        <v>1472</v>
      </c>
      <c r="P48" s="929" t="s">
        <v>995</v>
      </c>
      <c r="Q48" s="1065" t="s">
        <v>1468</v>
      </c>
      <c r="R48" s="968"/>
      <c r="S48" s="931" t="s">
        <v>1238</v>
      </c>
    </row>
    <row r="49" spans="1:19" s="962" customFormat="1" ht="60" x14ac:dyDescent="0.2">
      <c r="A49" s="1594"/>
      <c r="B49" s="928" t="s">
        <v>591</v>
      </c>
      <c r="C49" s="920" t="s">
        <v>192</v>
      </c>
      <c r="D49" s="1157">
        <v>300000000</v>
      </c>
      <c r="E49" s="919" t="s">
        <v>74</v>
      </c>
      <c r="F49" s="919" t="s">
        <v>580</v>
      </c>
      <c r="G49" s="919" t="s">
        <v>65</v>
      </c>
      <c r="H49" s="980" t="s">
        <v>665</v>
      </c>
      <c r="I49" s="919" t="s">
        <v>588</v>
      </c>
      <c r="J49" s="919" t="s">
        <v>586</v>
      </c>
      <c r="K49" s="919" t="s">
        <v>586</v>
      </c>
      <c r="L49" s="919" t="s">
        <v>585</v>
      </c>
      <c r="M49" s="919" t="s">
        <v>586</v>
      </c>
      <c r="N49" s="919" t="s">
        <v>445</v>
      </c>
      <c r="O49" s="994" t="s">
        <v>1474</v>
      </c>
      <c r="P49" s="929" t="s">
        <v>995</v>
      </c>
      <c r="Q49" s="1065" t="s">
        <v>1468</v>
      </c>
      <c r="R49" s="968"/>
      <c r="S49" s="931" t="s">
        <v>1238</v>
      </c>
    </row>
    <row r="50" spans="1:19" s="962" customFormat="1" ht="60" x14ac:dyDescent="0.2">
      <c r="A50" s="1594"/>
      <c r="B50" s="928" t="s">
        <v>590</v>
      </c>
      <c r="C50" s="920" t="s">
        <v>192</v>
      </c>
      <c r="D50" s="1157">
        <v>50000000</v>
      </c>
      <c r="E50" s="919" t="s">
        <v>74</v>
      </c>
      <c r="F50" s="919" t="s">
        <v>580</v>
      </c>
      <c r="G50" s="919" t="s">
        <v>65</v>
      </c>
      <c r="H50" s="980" t="s">
        <v>665</v>
      </c>
      <c r="I50" s="919" t="s">
        <v>588</v>
      </c>
      <c r="J50" s="919" t="s">
        <v>585</v>
      </c>
      <c r="K50" s="919" t="s">
        <v>585</v>
      </c>
      <c r="L50" s="919" t="s">
        <v>442</v>
      </c>
      <c r="M50" s="919" t="s">
        <v>585</v>
      </c>
      <c r="N50" s="919" t="s">
        <v>445</v>
      </c>
      <c r="O50" s="994" t="s">
        <v>1445</v>
      </c>
      <c r="P50" s="929" t="s">
        <v>995</v>
      </c>
      <c r="Q50" s="1065" t="s">
        <v>1468</v>
      </c>
      <c r="R50" s="968"/>
      <c r="S50" s="961"/>
    </row>
    <row r="51" spans="1:19" s="962" customFormat="1" ht="66.75" customHeight="1" x14ac:dyDescent="0.2">
      <c r="A51" s="1594"/>
      <c r="B51" s="928" t="s">
        <v>589</v>
      </c>
      <c r="C51" s="920" t="s">
        <v>192</v>
      </c>
      <c r="D51" s="1157">
        <v>150000000</v>
      </c>
      <c r="E51" s="919" t="s">
        <v>74</v>
      </c>
      <c r="F51" s="919" t="s">
        <v>580</v>
      </c>
      <c r="G51" s="919" t="s">
        <v>65</v>
      </c>
      <c r="H51" s="980" t="s">
        <v>665</v>
      </c>
      <c r="I51" s="919" t="s">
        <v>588</v>
      </c>
      <c r="J51" s="919" t="s">
        <v>586</v>
      </c>
      <c r="K51" s="919" t="s">
        <v>586</v>
      </c>
      <c r="L51" s="919" t="s">
        <v>585</v>
      </c>
      <c r="M51" s="919" t="s">
        <v>586</v>
      </c>
      <c r="N51" s="919" t="s">
        <v>445</v>
      </c>
      <c r="O51" s="994" t="s">
        <v>1445</v>
      </c>
      <c r="P51" s="920" t="s">
        <v>995</v>
      </c>
      <c r="Q51" s="1065" t="s">
        <v>1468</v>
      </c>
      <c r="R51" s="968"/>
      <c r="S51" s="931" t="s">
        <v>1238</v>
      </c>
    </row>
    <row r="52" spans="1:19" s="962" customFormat="1" ht="60" x14ac:dyDescent="0.2">
      <c r="A52" s="1594"/>
      <c r="B52" s="928" t="s">
        <v>587</v>
      </c>
      <c r="C52" s="920" t="s">
        <v>192</v>
      </c>
      <c r="D52" s="1157">
        <v>130000000</v>
      </c>
      <c r="E52" s="919" t="s">
        <v>74</v>
      </c>
      <c r="F52" s="919" t="s">
        <v>580</v>
      </c>
      <c r="G52" s="919" t="s">
        <v>65</v>
      </c>
      <c r="H52" s="980" t="s">
        <v>665</v>
      </c>
      <c r="I52" s="919" t="s">
        <v>588</v>
      </c>
      <c r="J52" s="919" t="s">
        <v>585</v>
      </c>
      <c r="K52" s="919" t="s">
        <v>585</v>
      </c>
      <c r="L52" s="919" t="s">
        <v>442</v>
      </c>
      <c r="M52" s="919" t="s">
        <v>585</v>
      </c>
      <c r="N52" s="919" t="s">
        <v>445</v>
      </c>
      <c r="O52" s="994" t="s">
        <v>1444</v>
      </c>
      <c r="P52" s="920" t="s">
        <v>995</v>
      </c>
      <c r="Q52" s="1065" t="s">
        <v>1468</v>
      </c>
      <c r="R52" s="968"/>
      <c r="S52" s="961"/>
    </row>
    <row r="53" spans="1:19" s="962" customFormat="1" ht="60" x14ac:dyDescent="0.2">
      <c r="A53" s="1594"/>
      <c r="B53" s="928" t="s">
        <v>584</v>
      </c>
      <c r="C53" s="920" t="s">
        <v>192</v>
      </c>
      <c r="D53" s="1157">
        <v>322430120</v>
      </c>
      <c r="E53" s="920" t="s">
        <v>667</v>
      </c>
      <c r="F53" s="919" t="s">
        <v>580</v>
      </c>
      <c r="G53" s="919" t="s">
        <v>582</v>
      </c>
      <c r="H53" s="980" t="s">
        <v>665</v>
      </c>
      <c r="I53" s="919"/>
      <c r="J53" s="919"/>
      <c r="K53" s="919" t="s">
        <v>602</v>
      </c>
      <c r="L53" s="919" t="s">
        <v>585</v>
      </c>
      <c r="M53" s="919">
        <v>2016</v>
      </c>
      <c r="N53" s="981">
        <v>43282</v>
      </c>
      <c r="O53" s="994" t="s">
        <v>1473</v>
      </c>
      <c r="P53" s="929" t="s">
        <v>988</v>
      </c>
      <c r="Q53" s="1065" t="s">
        <v>1306</v>
      </c>
      <c r="R53" s="971" t="s">
        <v>1239</v>
      </c>
      <c r="S53" s="931" t="s">
        <v>1240</v>
      </c>
    </row>
    <row r="54" spans="1:19" s="962" customFormat="1" ht="60.75" thickBot="1" x14ac:dyDescent="0.25">
      <c r="A54" s="1594"/>
      <c r="B54" s="928" t="s">
        <v>581</v>
      </c>
      <c r="C54" s="920" t="s">
        <v>192</v>
      </c>
      <c r="D54" s="1157">
        <v>197569880</v>
      </c>
      <c r="E54" s="919" t="s">
        <v>65</v>
      </c>
      <c r="F54" s="919" t="s">
        <v>580</v>
      </c>
      <c r="G54" s="919" t="s">
        <v>65</v>
      </c>
      <c r="H54" s="980" t="s">
        <v>665</v>
      </c>
      <c r="I54" s="919" t="s">
        <v>609</v>
      </c>
      <c r="J54" s="919" t="s">
        <v>578</v>
      </c>
      <c r="K54" s="919" t="s">
        <v>576</v>
      </c>
      <c r="L54" s="919" t="s">
        <v>577</v>
      </c>
      <c r="M54" s="919" t="s">
        <v>576</v>
      </c>
      <c r="N54" s="982" t="s">
        <v>575</v>
      </c>
      <c r="O54" s="994" t="s">
        <v>1445</v>
      </c>
      <c r="P54" s="929" t="s">
        <v>703</v>
      </c>
      <c r="Q54" s="1062"/>
      <c r="R54" s="972"/>
      <c r="S54" s="965"/>
    </row>
    <row r="55" spans="1:19" s="966" customFormat="1" ht="31.5" customHeight="1" thickBot="1" x14ac:dyDescent="0.25">
      <c r="A55" s="987"/>
      <c r="B55" s="988"/>
      <c r="C55" s="989" t="s">
        <v>200</v>
      </c>
      <c r="D55" s="1153">
        <f>SUM(D26:D54)</f>
        <v>9000000000</v>
      </c>
      <c r="E55" s="988"/>
      <c r="F55" s="988"/>
      <c r="G55" s="988"/>
      <c r="H55" s="988"/>
      <c r="I55" s="988"/>
      <c r="J55" s="988"/>
      <c r="K55" s="988"/>
      <c r="L55" s="988"/>
      <c r="M55" s="988"/>
      <c r="N55" s="988"/>
      <c r="O55" s="990"/>
      <c r="P55" s="991"/>
      <c r="Q55" s="1068"/>
    </row>
    <row r="56" spans="1:19" ht="13.5" thickTop="1" thickBot="1" x14ac:dyDescent="0.25"/>
    <row r="57" spans="1:19" ht="16.5" customHeight="1" thickBot="1" x14ac:dyDescent="0.25">
      <c r="M57" s="1591" t="s">
        <v>1307</v>
      </c>
      <c r="N57" s="1592"/>
      <c r="O57" s="1592"/>
      <c r="P57" s="1592"/>
      <c r="Q57" s="1593"/>
    </row>
    <row r="58" spans="1:19" x14ac:dyDescent="0.2">
      <c r="M58" s="1050" t="s">
        <v>990</v>
      </c>
      <c r="N58" s="1051">
        <v>45</v>
      </c>
      <c r="O58" s="1052" t="s">
        <v>1308</v>
      </c>
      <c r="P58" s="1053">
        <v>16</v>
      </c>
      <c r="Q58" s="1069"/>
    </row>
    <row r="59" spans="1:19" x14ac:dyDescent="0.2">
      <c r="M59" s="1054" t="s">
        <v>991</v>
      </c>
      <c r="N59" s="924">
        <v>32</v>
      </c>
      <c r="O59" s="933" t="s">
        <v>1309</v>
      </c>
      <c r="P59" s="921">
        <v>5</v>
      </c>
      <c r="Q59" s="1070"/>
    </row>
    <row r="60" spans="1:19" x14ac:dyDescent="0.2">
      <c r="M60" s="1054" t="s">
        <v>994</v>
      </c>
      <c r="N60" s="924">
        <v>17</v>
      </c>
      <c r="O60" s="933" t="s">
        <v>994</v>
      </c>
      <c r="P60" s="921">
        <v>3</v>
      </c>
      <c r="Q60" s="1070"/>
    </row>
    <row r="61" spans="1:19" x14ac:dyDescent="0.2">
      <c r="M61" s="1054" t="s">
        <v>992</v>
      </c>
      <c r="N61" s="1048">
        <f>+N60/N59</f>
        <v>0.53125</v>
      </c>
      <c r="O61" s="933" t="s">
        <v>1310</v>
      </c>
      <c r="P61" s="922">
        <f>P60/P59</f>
        <v>0.6</v>
      </c>
      <c r="Q61" s="1071">
        <f>(P61*25%)</f>
        <v>0.15</v>
      </c>
    </row>
    <row r="62" spans="1:19" x14ac:dyDescent="0.2">
      <c r="M62" s="1055" t="s">
        <v>993</v>
      </c>
      <c r="N62" s="1049">
        <f>(Q61+Q66)/2</f>
        <v>0.13981481481481481</v>
      </c>
      <c r="O62" s="923"/>
      <c r="P62" s="923"/>
      <c r="Q62" s="1070"/>
    </row>
    <row r="63" spans="1:19" x14ac:dyDescent="0.2">
      <c r="M63" s="1056"/>
      <c r="N63" s="924"/>
      <c r="O63" s="933" t="s">
        <v>1311</v>
      </c>
      <c r="P63" s="921">
        <v>29</v>
      </c>
      <c r="Q63" s="1070"/>
    </row>
    <row r="64" spans="1:19" x14ac:dyDescent="0.2">
      <c r="M64" s="1056"/>
      <c r="N64" s="924"/>
      <c r="O64" s="933" t="s">
        <v>1309</v>
      </c>
      <c r="P64" s="921">
        <v>27</v>
      </c>
      <c r="Q64" s="1070"/>
    </row>
    <row r="65" spans="13:17" x14ac:dyDescent="0.2">
      <c r="M65" s="1056"/>
      <c r="N65" s="924"/>
      <c r="O65" s="933" t="s">
        <v>994</v>
      </c>
      <c r="P65" s="921">
        <v>14</v>
      </c>
      <c r="Q65" s="1070"/>
    </row>
    <row r="66" spans="13:17" x14ac:dyDescent="0.2">
      <c r="M66" s="1056"/>
      <c r="N66" s="924"/>
      <c r="O66" s="933" t="s">
        <v>1310</v>
      </c>
      <c r="P66" s="922">
        <f>P65/P64</f>
        <v>0.51851851851851849</v>
      </c>
      <c r="Q66" s="1071">
        <f>(P66*25%)</f>
        <v>0.12962962962962962</v>
      </c>
    </row>
    <row r="67" spans="13:17" ht="12.75" thickBot="1" x14ac:dyDescent="0.25">
      <c r="M67" s="1057"/>
      <c r="N67" s="1058"/>
      <c r="O67" s="1059"/>
      <c r="P67" s="1059"/>
      <c r="Q67" s="1072"/>
    </row>
    <row r="68" spans="13:17" x14ac:dyDescent="0.2">
      <c r="N68" s="917"/>
      <c r="O68" s="918"/>
      <c r="P68" s="915"/>
    </row>
    <row r="69" spans="13:17" x14ac:dyDescent="0.2">
      <c r="N69" s="917"/>
      <c r="O69" s="918"/>
      <c r="P69" s="915"/>
    </row>
    <row r="70" spans="13:17" x14ac:dyDescent="0.2">
      <c r="N70" s="917"/>
      <c r="O70" s="918"/>
      <c r="P70" s="915"/>
    </row>
    <row r="71" spans="13:17" x14ac:dyDescent="0.2">
      <c r="N71" s="917"/>
      <c r="O71" s="918"/>
      <c r="P71" s="915"/>
    </row>
  </sheetData>
  <mergeCells count="19">
    <mergeCell ref="G5:G6"/>
    <mergeCell ref="H5:H6"/>
    <mergeCell ref="I5:N6"/>
    <mergeCell ref="R5:S6"/>
    <mergeCell ref="A3:Q3"/>
    <mergeCell ref="O5:Q6"/>
    <mergeCell ref="A5:A7"/>
    <mergeCell ref="B5:B7"/>
    <mergeCell ref="C5:C7"/>
    <mergeCell ref="D5:D7"/>
    <mergeCell ref="E5:E6"/>
    <mergeCell ref="F5:F6"/>
    <mergeCell ref="M57:Q57"/>
    <mergeCell ref="A28:A54"/>
    <mergeCell ref="A9:A10"/>
    <mergeCell ref="A11:A12"/>
    <mergeCell ref="A14:A20"/>
    <mergeCell ref="A23:A24"/>
    <mergeCell ref="A26:A27"/>
  </mergeCells>
  <pageMargins left="0.7" right="0.7" top="0.75" bottom="0.75" header="0.3" footer="0.3"/>
  <pageSetup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A2:N86"/>
  <sheetViews>
    <sheetView workbookViewId="0">
      <selection activeCell="A11" sqref="A11:A12"/>
    </sheetView>
  </sheetViews>
  <sheetFormatPr baseColWidth="10" defaultRowHeight="12.75" x14ac:dyDescent="0.2"/>
  <cols>
    <col min="1" max="1" width="63" customWidth="1"/>
    <col min="2" max="2" width="99.7109375" customWidth="1"/>
    <col min="3" max="3" width="18" customWidth="1"/>
    <col min="4" max="4" width="15.85546875" style="432" customWidth="1"/>
    <col min="5" max="5" width="37" customWidth="1"/>
    <col min="6" max="6" width="35.140625" customWidth="1"/>
    <col min="7" max="7" width="17" customWidth="1"/>
    <col min="8" max="8" width="28.140625" customWidth="1"/>
    <col min="9" max="9" width="24.28515625" customWidth="1"/>
    <col min="10" max="10" width="25.7109375" customWidth="1"/>
    <col min="11" max="11" width="20.5703125" customWidth="1"/>
    <col min="12" max="12" width="17.5703125" customWidth="1"/>
    <col min="13" max="13" width="18.140625" customWidth="1"/>
    <col min="14" max="14" width="19" customWidth="1"/>
  </cols>
  <sheetData>
    <row r="2" spans="1:14" x14ac:dyDescent="0.2">
      <c r="E2">
        <f>1835108074+216381014</f>
        <v>2051489088</v>
      </c>
    </row>
    <row r="3" spans="1:14" ht="78.75" customHeight="1" x14ac:dyDescent="0.2">
      <c r="A3" s="1519" t="s">
        <v>657</v>
      </c>
      <c r="B3" s="1520"/>
      <c r="C3" s="1520"/>
      <c r="D3" s="1520"/>
      <c r="E3" s="1520"/>
      <c r="F3" s="1520"/>
      <c r="G3" s="1520"/>
      <c r="H3" s="1520"/>
      <c r="I3" s="1520"/>
      <c r="J3" s="1520"/>
      <c r="K3" s="1520"/>
      <c r="L3" s="1520"/>
      <c r="M3" s="1520"/>
      <c r="N3" s="1520"/>
    </row>
    <row r="4" spans="1:14" ht="13.5" thickBot="1" x14ac:dyDescent="0.25">
      <c r="A4" s="433"/>
      <c r="B4" s="433"/>
      <c r="C4" s="433"/>
      <c r="D4" s="434"/>
      <c r="E4" s="433"/>
      <c r="F4" s="433"/>
      <c r="G4" s="433"/>
      <c r="H4" s="433"/>
      <c r="I4" s="433"/>
      <c r="J4" s="433"/>
      <c r="K4" s="433"/>
      <c r="L4" s="433"/>
      <c r="M4" s="433"/>
      <c r="N4" s="433"/>
    </row>
    <row r="5" spans="1:14" ht="13.5" thickBot="1" x14ac:dyDescent="0.25">
      <c r="A5" s="1521" t="s">
        <v>41</v>
      </c>
      <c r="B5" s="1522" t="s">
        <v>42</v>
      </c>
      <c r="C5" s="1521" t="s">
        <v>43</v>
      </c>
      <c r="D5" s="1619" t="s">
        <v>182</v>
      </c>
      <c r="E5" s="1525" t="s">
        <v>183</v>
      </c>
      <c r="F5" s="1521" t="s">
        <v>184</v>
      </c>
      <c r="G5" s="1522" t="s">
        <v>185</v>
      </c>
      <c r="H5" s="1522" t="s">
        <v>186</v>
      </c>
      <c r="I5" s="1527" t="s">
        <v>49</v>
      </c>
      <c r="J5" s="1528"/>
      <c r="K5" s="1528"/>
      <c r="L5" s="1528"/>
      <c r="M5" s="1528"/>
      <c r="N5" s="1529"/>
    </row>
    <row r="6" spans="1:14" ht="13.5" thickBot="1" x14ac:dyDescent="0.25">
      <c r="A6" s="1521"/>
      <c r="B6" s="1523"/>
      <c r="C6" s="1521"/>
      <c r="D6" s="1619"/>
      <c r="E6" s="1526"/>
      <c r="F6" s="1521"/>
      <c r="G6" s="1524"/>
      <c r="H6" s="1524"/>
      <c r="I6" s="1530"/>
      <c r="J6" s="1531"/>
      <c r="K6" s="1531"/>
      <c r="L6" s="1531"/>
      <c r="M6" s="1531"/>
      <c r="N6" s="1532"/>
    </row>
    <row r="7" spans="1:14" ht="39" thickBot="1" x14ac:dyDescent="0.25">
      <c r="A7" s="1521"/>
      <c r="B7" s="1524"/>
      <c r="C7" s="1521"/>
      <c r="D7" s="1619"/>
      <c r="E7" s="430" t="s">
        <v>50</v>
      </c>
      <c r="F7" s="431" t="s">
        <v>51</v>
      </c>
      <c r="G7" s="431" t="s">
        <v>52</v>
      </c>
      <c r="H7" s="431" t="s">
        <v>53</v>
      </c>
      <c r="I7" s="431" t="s">
        <v>54</v>
      </c>
      <c r="J7" s="431" t="s">
        <v>187</v>
      </c>
      <c r="K7" s="431" t="s">
        <v>188</v>
      </c>
      <c r="L7" s="431" t="s">
        <v>59</v>
      </c>
      <c r="M7" s="430" t="s">
        <v>189</v>
      </c>
      <c r="N7" s="430" t="s">
        <v>190</v>
      </c>
    </row>
    <row r="8" spans="1:14" ht="30" x14ac:dyDescent="0.2">
      <c r="A8" s="435" t="s">
        <v>656</v>
      </c>
      <c r="B8" s="436"/>
      <c r="C8" s="436"/>
      <c r="D8" s="437">
        <f>SUM(D9:D24)</f>
        <v>12300000000</v>
      </c>
      <c r="E8" s="436"/>
      <c r="F8" s="436"/>
      <c r="G8" s="436"/>
      <c r="H8" s="436"/>
      <c r="I8" s="436"/>
      <c r="J8" s="436"/>
      <c r="K8" s="436"/>
      <c r="L8" s="436"/>
      <c r="M8" s="436"/>
      <c r="N8" s="438"/>
    </row>
    <row r="9" spans="1:14" ht="86.25" customHeight="1" x14ac:dyDescent="0.2">
      <c r="A9" s="1611" t="s">
        <v>655</v>
      </c>
      <c r="B9" s="439" t="s">
        <v>654</v>
      </c>
      <c r="C9" s="440" t="s">
        <v>192</v>
      </c>
      <c r="D9" s="441">
        <v>690000000</v>
      </c>
      <c r="E9" s="440" t="s">
        <v>632</v>
      </c>
      <c r="F9" s="440" t="s">
        <v>580</v>
      </c>
      <c r="G9" s="440" t="s">
        <v>622</v>
      </c>
      <c r="H9" s="442" t="s">
        <v>658</v>
      </c>
      <c r="I9" s="440" t="s">
        <v>442</v>
      </c>
      <c r="J9" s="440" t="s">
        <v>442</v>
      </c>
      <c r="K9" s="440" t="s">
        <v>444</v>
      </c>
      <c r="L9" s="440" t="s">
        <v>577</v>
      </c>
      <c r="M9" s="440" t="s">
        <v>600</v>
      </c>
      <c r="N9" s="443" t="s">
        <v>445</v>
      </c>
    </row>
    <row r="10" spans="1:14" ht="78" customHeight="1" x14ac:dyDescent="0.2">
      <c r="A10" s="1612"/>
      <c r="B10" s="439" t="s">
        <v>653</v>
      </c>
      <c r="C10" s="440" t="s">
        <v>192</v>
      </c>
      <c r="D10" s="441">
        <v>3100000000</v>
      </c>
      <c r="E10" s="440" t="s">
        <v>632</v>
      </c>
      <c r="F10" s="440" t="s">
        <v>580</v>
      </c>
      <c r="G10" s="440" t="s">
        <v>622</v>
      </c>
      <c r="H10" s="442" t="s">
        <v>658</v>
      </c>
      <c r="I10" s="440" t="s">
        <v>585</v>
      </c>
      <c r="J10" s="440" t="s">
        <v>585</v>
      </c>
      <c r="K10" s="440" t="s">
        <v>443</v>
      </c>
      <c r="L10" s="440" t="s">
        <v>600</v>
      </c>
      <c r="M10" s="440" t="s">
        <v>609</v>
      </c>
      <c r="N10" s="443" t="s">
        <v>628</v>
      </c>
    </row>
    <row r="11" spans="1:14" ht="76.5" customHeight="1" x14ac:dyDescent="0.2">
      <c r="A11" s="1611" t="s">
        <v>652</v>
      </c>
      <c r="B11" s="439" t="s">
        <v>651</v>
      </c>
      <c r="C11" s="440" t="s">
        <v>192</v>
      </c>
      <c r="D11" s="441">
        <v>1600000000</v>
      </c>
      <c r="E11" s="440" t="s">
        <v>632</v>
      </c>
      <c r="F11" s="440" t="s">
        <v>580</v>
      </c>
      <c r="G11" s="440" t="s">
        <v>622</v>
      </c>
      <c r="H11" s="442" t="s">
        <v>658</v>
      </c>
      <c r="I11" s="440" t="s">
        <v>602</v>
      </c>
      <c r="J11" s="440" t="s">
        <v>602</v>
      </c>
      <c r="K11" s="440" t="s">
        <v>588</v>
      </c>
      <c r="L11" s="440" t="s">
        <v>586</v>
      </c>
      <c r="M11" s="440" t="s">
        <v>588</v>
      </c>
      <c r="N11" s="443" t="s">
        <v>588</v>
      </c>
    </row>
    <row r="12" spans="1:14" ht="89.25" customHeight="1" x14ac:dyDescent="0.2">
      <c r="A12" s="1612"/>
      <c r="B12" s="439" t="s">
        <v>650</v>
      </c>
      <c r="C12" s="440" t="s">
        <v>192</v>
      </c>
      <c r="D12" s="441">
        <v>1000000000</v>
      </c>
      <c r="E12" s="440" t="s">
        <v>632</v>
      </c>
      <c r="F12" s="440" t="s">
        <v>580</v>
      </c>
      <c r="G12" s="440" t="s">
        <v>622</v>
      </c>
      <c r="H12" s="442" t="s">
        <v>658</v>
      </c>
      <c r="I12" s="440" t="s">
        <v>585</v>
      </c>
      <c r="J12" s="440" t="s">
        <v>585</v>
      </c>
      <c r="K12" s="440" t="s">
        <v>609</v>
      </c>
      <c r="L12" s="440" t="s">
        <v>444</v>
      </c>
      <c r="M12" s="440" t="s">
        <v>609</v>
      </c>
      <c r="N12" s="443" t="s">
        <v>444</v>
      </c>
    </row>
    <row r="13" spans="1:14" ht="63.75" x14ac:dyDescent="0.2">
      <c r="A13" s="444" t="s">
        <v>649</v>
      </c>
      <c r="B13" s="439" t="s">
        <v>648</v>
      </c>
      <c r="C13" s="440" t="s">
        <v>192</v>
      </c>
      <c r="D13" s="441">
        <v>300000000</v>
      </c>
      <c r="E13" s="440" t="s">
        <v>632</v>
      </c>
      <c r="F13" s="440" t="s">
        <v>580</v>
      </c>
      <c r="G13" s="440" t="s">
        <v>622</v>
      </c>
      <c r="H13" s="442" t="s">
        <v>658</v>
      </c>
      <c r="I13" s="440" t="s">
        <v>442</v>
      </c>
      <c r="J13" s="440" t="s">
        <v>442</v>
      </c>
      <c r="K13" s="440" t="s">
        <v>444</v>
      </c>
      <c r="L13" s="440" t="s">
        <v>628</v>
      </c>
      <c r="M13" s="440" t="s">
        <v>600</v>
      </c>
      <c r="N13" s="443" t="s">
        <v>577</v>
      </c>
    </row>
    <row r="14" spans="1:14" ht="113.25" customHeight="1" x14ac:dyDescent="0.2">
      <c r="A14" s="1613" t="s">
        <v>647</v>
      </c>
      <c r="B14" s="439" t="s">
        <v>646</v>
      </c>
      <c r="C14" s="440" t="s">
        <v>192</v>
      </c>
      <c r="D14" s="441">
        <v>267519084</v>
      </c>
      <c r="E14" s="445" t="s">
        <v>659</v>
      </c>
      <c r="F14" s="440" t="s">
        <v>580</v>
      </c>
      <c r="G14" s="440" t="s">
        <v>582</v>
      </c>
      <c r="H14" s="442" t="s">
        <v>658</v>
      </c>
      <c r="I14" s="1616" t="s">
        <v>582</v>
      </c>
      <c r="J14" s="1616"/>
      <c r="K14" s="1616"/>
      <c r="L14" s="1616"/>
      <c r="M14" s="1616"/>
      <c r="N14" s="1617"/>
    </row>
    <row r="15" spans="1:14" ht="72" customHeight="1" x14ac:dyDescent="0.2">
      <c r="A15" s="1614"/>
      <c r="B15" s="446" t="s">
        <v>644</v>
      </c>
      <c r="C15" s="447" t="s">
        <v>192</v>
      </c>
      <c r="D15" s="448">
        <f>380944182-98463266</f>
        <v>282480916</v>
      </c>
      <c r="E15" s="440" t="s">
        <v>622</v>
      </c>
      <c r="F15" s="440" t="s">
        <v>580</v>
      </c>
      <c r="G15" s="440" t="s">
        <v>622</v>
      </c>
      <c r="H15" s="442" t="s">
        <v>660</v>
      </c>
      <c r="I15" s="449" t="s">
        <v>609</v>
      </c>
      <c r="J15" s="440" t="s">
        <v>609</v>
      </c>
      <c r="K15" s="440" t="s">
        <v>628</v>
      </c>
      <c r="L15" s="440" t="s">
        <v>445</v>
      </c>
      <c r="M15" s="440" t="s">
        <v>577</v>
      </c>
      <c r="N15" s="450" t="s">
        <v>643</v>
      </c>
    </row>
    <row r="16" spans="1:14" ht="149.25" customHeight="1" x14ac:dyDescent="0.2">
      <c r="A16" s="1614"/>
      <c r="B16" s="439" t="s">
        <v>642</v>
      </c>
      <c r="C16" s="440" t="s">
        <v>192</v>
      </c>
      <c r="D16" s="441">
        <v>1300000000</v>
      </c>
      <c r="E16" s="440" t="s">
        <v>632</v>
      </c>
      <c r="F16" s="440" t="s">
        <v>580</v>
      </c>
      <c r="G16" s="440" t="s">
        <v>622</v>
      </c>
      <c r="H16" s="442" t="s">
        <v>661</v>
      </c>
      <c r="I16" s="440" t="s">
        <v>588</v>
      </c>
      <c r="J16" s="440" t="s">
        <v>588</v>
      </c>
      <c r="K16" s="440" t="s">
        <v>442</v>
      </c>
      <c r="L16" s="440" t="s">
        <v>609</v>
      </c>
      <c r="M16" s="440" t="s">
        <v>442</v>
      </c>
      <c r="N16" s="443" t="s">
        <v>445</v>
      </c>
    </row>
    <row r="17" spans="1:14" ht="118.5" customHeight="1" x14ac:dyDescent="0.2">
      <c r="A17" s="1614"/>
      <c r="B17" s="439" t="s">
        <v>641</v>
      </c>
      <c r="C17" s="440" t="s">
        <v>192</v>
      </c>
      <c r="D17" s="441">
        <v>600000000</v>
      </c>
      <c r="E17" s="440" t="s">
        <v>632</v>
      </c>
      <c r="F17" s="440" t="s">
        <v>580</v>
      </c>
      <c r="G17" s="440" t="s">
        <v>622</v>
      </c>
      <c r="H17" s="442" t="s">
        <v>661</v>
      </c>
      <c r="I17" s="440" t="s">
        <v>586</v>
      </c>
      <c r="J17" s="440" t="s">
        <v>586</v>
      </c>
      <c r="K17" s="440" t="s">
        <v>443</v>
      </c>
      <c r="L17" s="440" t="s">
        <v>444</v>
      </c>
      <c r="M17" s="440" t="s">
        <v>443</v>
      </c>
      <c r="N17" s="443" t="s">
        <v>577</v>
      </c>
    </row>
    <row r="18" spans="1:14" ht="63.75" x14ac:dyDescent="0.2">
      <c r="A18" s="1614"/>
      <c r="B18" s="439" t="s">
        <v>640</v>
      </c>
      <c r="C18" s="440" t="s">
        <v>192</v>
      </c>
      <c r="D18" s="441">
        <v>1020000000</v>
      </c>
      <c r="E18" s="440" t="s">
        <v>632</v>
      </c>
      <c r="F18" s="440" t="s">
        <v>580</v>
      </c>
      <c r="G18" s="440" t="s">
        <v>622</v>
      </c>
      <c r="H18" s="442" t="s">
        <v>662</v>
      </c>
      <c r="I18" s="440" t="s">
        <v>585</v>
      </c>
      <c r="J18" s="440" t="s">
        <v>585</v>
      </c>
      <c r="K18" s="440" t="s">
        <v>609</v>
      </c>
      <c r="L18" s="440" t="s">
        <v>444</v>
      </c>
      <c r="M18" s="440" t="s">
        <v>609</v>
      </c>
      <c r="N18" s="443" t="s">
        <v>628</v>
      </c>
    </row>
    <row r="19" spans="1:14" ht="89.25" x14ac:dyDescent="0.2">
      <c r="A19" s="1614"/>
      <c r="B19" s="439" t="s">
        <v>638</v>
      </c>
      <c r="C19" s="440" t="s">
        <v>192</v>
      </c>
      <c r="D19" s="441">
        <v>200000000</v>
      </c>
      <c r="E19" s="440" t="s">
        <v>622</v>
      </c>
      <c r="F19" s="440" t="s">
        <v>580</v>
      </c>
      <c r="G19" s="440" t="s">
        <v>622</v>
      </c>
      <c r="H19" s="442" t="s">
        <v>661</v>
      </c>
      <c r="I19" s="440" t="s">
        <v>609</v>
      </c>
      <c r="J19" s="440" t="s">
        <v>609</v>
      </c>
      <c r="K19" s="440" t="s">
        <v>628</v>
      </c>
      <c r="L19" s="440" t="s">
        <v>445</v>
      </c>
      <c r="M19" s="440" t="s">
        <v>577</v>
      </c>
      <c r="N19" s="450" t="s">
        <v>627</v>
      </c>
    </row>
    <row r="20" spans="1:14" ht="125.25" customHeight="1" x14ac:dyDescent="0.2">
      <c r="A20" s="1615"/>
      <c r="B20" s="439" t="s">
        <v>636</v>
      </c>
      <c r="C20" s="440" t="s">
        <v>192</v>
      </c>
      <c r="D20" s="441">
        <v>200000000</v>
      </c>
      <c r="E20" s="440" t="s">
        <v>622</v>
      </c>
      <c r="F20" s="440" t="s">
        <v>580</v>
      </c>
      <c r="G20" s="440" t="s">
        <v>622</v>
      </c>
      <c r="H20" s="451" t="s">
        <v>663</v>
      </c>
      <c r="I20" s="440" t="s">
        <v>609</v>
      </c>
      <c r="J20" s="440" t="s">
        <v>609</v>
      </c>
      <c r="K20" s="440" t="s">
        <v>628</v>
      </c>
      <c r="L20" s="440" t="s">
        <v>445</v>
      </c>
      <c r="M20" s="440" t="s">
        <v>577</v>
      </c>
      <c r="N20" s="450" t="s">
        <v>620</v>
      </c>
    </row>
    <row r="21" spans="1:14" ht="51" x14ac:dyDescent="0.2">
      <c r="A21" s="452" t="s">
        <v>634</v>
      </c>
      <c r="B21" s="439" t="s">
        <v>633</v>
      </c>
      <c r="C21" s="440" t="s">
        <v>192</v>
      </c>
      <c r="D21" s="441">
        <v>250000000</v>
      </c>
      <c r="E21" s="440" t="s">
        <v>632</v>
      </c>
      <c r="F21" s="440" t="s">
        <v>580</v>
      </c>
      <c r="G21" s="440" t="s">
        <v>622</v>
      </c>
      <c r="H21" s="442" t="s">
        <v>660</v>
      </c>
      <c r="I21" s="440" t="s">
        <v>442</v>
      </c>
      <c r="J21" s="440" t="s">
        <v>442</v>
      </c>
      <c r="K21" s="440" t="s">
        <v>444</v>
      </c>
      <c r="L21" s="440" t="s">
        <v>628</v>
      </c>
      <c r="M21" s="440" t="s">
        <v>600</v>
      </c>
      <c r="N21" s="443" t="s">
        <v>577</v>
      </c>
    </row>
    <row r="22" spans="1:14" ht="51" x14ac:dyDescent="0.2">
      <c r="A22" s="452" t="s">
        <v>630</v>
      </c>
      <c r="B22" s="453" t="s">
        <v>629</v>
      </c>
      <c r="C22" s="440" t="s">
        <v>192</v>
      </c>
      <c r="D22" s="441">
        <v>390000000</v>
      </c>
      <c r="E22" s="440" t="s">
        <v>622</v>
      </c>
      <c r="F22" s="440" t="s">
        <v>580</v>
      </c>
      <c r="G22" s="440" t="s">
        <v>622</v>
      </c>
      <c r="H22" s="440"/>
      <c r="I22" s="440" t="s">
        <v>609</v>
      </c>
      <c r="J22" s="440" t="s">
        <v>609</v>
      </c>
      <c r="K22" s="440" t="s">
        <v>628</v>
      </c>
      <c r="L22" s="440" t="s">
        <v>445</v>
      </c>
      <c r="M22" s="440" t="s">
        <v>577</v>
      </c>
      <c r="N22" s="450" t="s">
        <v>627</v>
      </c>
    </row>
    <row r="23" spans="1:14" ht="63.75" x14ac:dyDescent="0.2">
      <c r="A23" s="1613" t="s">
        <v>626</v>
      </c>
      <c r="B23" s="439" t="s">
        <v>625</v>
      </c>
      <c r="C23" s="440" t="s">
        <v>192</v>
      </c>
      <c r="D23" s="454">
        <v>531613103</v>
      </c>
      <c r="E23" s="445" t="s">
        <v>624</v>
      </c>
      <c r="F23" s="440" t="s">
        <v>580</v>
      </c>
      <c r="G23" s="440" t="s">
        <v>582</v>
      </c>
      <c r="H23" s="442" t="s">
        <v>658</v>
      </c>
      <c r="I23" s="1604" t="s">
        <v>582</v>
      </c>
      <c r="J23" s="1605"/>
      <c r="K23" s="1605"/>
      <c r="L23" s="1605"/>
      <c r="M23" s="1605"/>
      <c r="N23" s="1606"/>
    </row>
    <row r="24" spans="1:14" ht="64.5" thickBot="1" x14ac:dyDescent="0.25">
      <c r="A24" s="1618"/>
      <c r="B24" s="455" t="s">
        <v>623</v>
      </c>
      <c r="C24" s="456" t="s">
        <v>192</v>
      </c>
      <c r="D24" s="457">
        <v>568386897</v>
      </c>
      <c r="E24" s="456" t="s">
        <v>622</v>
      </c>
      <c r="F24" s="456" t="s">
        <v>580</v>
      </c>
      <c r="G24" s="456" t="s">
        <v>622</v>
      </c>
      <c r="H24" s="458" t="s">
        <v>658</v>
      </c>
      <c r="I24" s="456" t="s">
        <v>609</v>
      </c>
      <c r="J24" s="456" t="s">
        <v>609</v>
      </c>
      <c r="K24" s="456" t="s">
        <v>444</v>
      </c>
      <c r="L24" s="456" t="s">
        <v>577</v>
      </c>
      <c r="M24" s="456" t="s">
        <v>600</v>
      </c>
      <c r="N24" s="459" t="s">
        <v>620</v>
      </c>
    </row>
    <row r="26" spans="1:14" ht="64.5" thickBot="1" x14ac:dyDescent="0.25">
      <c r="A26" s="1602" t="s">
        <v>619</v>
      </c>
      <c r="B26" s="460" t="s">
        <v>618</v>
      </c>
      <c r="C26" s="440" t="s">
        <v>192</v>
      </c>
      <c r="D26" s="461">
        <v>1076961284</v>
      </c>
      <c r="E26" s="462" t="s">
        <v>664</v>
      </c>
      <c r="F26" s="456" t="s">
        <v>580</v>
      </c>
      <c r="G26" s="440" t="s">
        <v>582</v>
      </c>
      <c r="H26" s="442" t="s">
        <v>665</v>
      </c>
      <c r="I26" s="1604" t="s">
        <v>582</v>
      </c>
      <c r="J26" s="1605"/>
      <c r="K26" s="1605"/>
      <c r="L26" s="1605"/>
      <c r="M26" s="1605"/>
      <c r="N26" s="1606"/>
    </row>
    <row r="27" spans="1:14" ht="64.5" thickBot="1" x14ac:dyDescent="0.25">
      <c r="A27" s="1603"/>
      <c r="B27" s="463" t="s">
        <v>617</v>
      </c>
      <c r="C27" s="447" t="s">
        <v>192</v>
      </c>
      <c r="D27" s="464">
        <v>923038716</v>
      </c>
      <c r="E27" s="462" t="s">
        <v>65</v>
      </c>
      <c r="F27" s="456" t="s">
        <v>580</v>
      </c>
      <c r="G27" s="440" t="s">
        <v>65</v>
      </c>
      <c r="H27" s="442" t="s">
        <v>665</v>
      </c>
      <c r="I27" s="447" t="s">
        <v>609</v>
      </c>
      <c r="J27" s="440" t="s">
        <v>578</v>
      </c>
      <c r="K27" s="440" t="s">
        <v>576</v>
      </c>
      <c r="L27" s="440" t="s">
        <v>577</v>
      </c>
      <c r="M27" s="440" t="s">
        <v>576</v>
      </c>
      <c r="N27" s="465" t="s">
        <v>575</v>
      </c>
    </row>
    <row r="28" spans="1:14" ht="64.5" thickBot="1" x14ac:dyDescent="0.25">
      <c r="A28" s="1607" t="s">
        <v>616</v>
      </c>
      <c r="B28" s="466" t="s">
        <v>615</v>
      </c>
      <c r="C28" s="467" t="s">
        <v>192</v>
      </c>
      <c r="D28" s="468">
        <v>1386360906</v>
      </c>
      <c r="E28" s="440" t="s">
        <v>74</v>
      </c>
      <c r="F28" s="456" t="s">
        <v>580</v>
      </c>
      <c r="G28" s="440" t="s">
        <v>65</v>
      </c>
      <c r="H28" s="442" t="s">
        <v>665</v>
      </c>
      <c r="I28" s="467" t="s">
        <v>602</v>
      </c>
      <c r="J28" s="467" t="s">
        <v>602</v>
      </c>
      <c r="K28" s="467" t="s">
        <v>602</v>
      </c>
      <c r="L28" s="467" t="s">
        <v>586</v>
      </c>
      <c r="M28" s="467" t="s">
        <v>602</v>
      </c>
      <c r="N28" s="469" t="s">
        <v>445</v>
      </c>
    </row>
    <row r="29" spans="1:14" ht="64.5" thickBot="1" x14ac:dyDescent="0.25">
      <c r="A29" s="1607"/>
      <c r="B29" s="460" t="s">
        <v>614</v>
      </c>
      <c r="C29" s="440" t="s">
        <v>192</v>
      </c>
      <c r="D29" s="461">
        <v>233918956</v>
      </c>
      <c r="E29" s="440" t="s">
        <v>74</v>
      </c>
      <c r="F29" s="456" t="s">
        <v>580</v>
      </c>
      <c r="G29" s="440" t="s">
        <v>65</v>
      </c>
      <c r="H29" s="442" t="s">
        <v>665</v>
      </c>
      <c r="I29" s="440" t="s">
        <v>602</v>
      </c>
      <c r="J29" s="440" t="s">
        <v>602</v>
      </c>
      <c r="K29" s="440" t="s">
        <v>602</v>
      </c>
      <c r="L29" s="440" t="s">
        <v>586</v>
      </c>
      <c r="M29" s="440" t="s">
        <v>602</v>
      </c>
      <c r="N29" s="443" t="s">
        <v>445</v>
      </c>
    </row>
    <row r="30" spans="1:14" ht="64.5" thickBot="1" x14ac:dyDescent="0.25">
      <c r="A30" s="1607"/>
      <c r="B30" s="460" t="s">
        <v>613</v>
      </c>
      <c r="C30" s="440" t="s">
        <v>192</v>
      </c>
      <c r="D30" s="461">
        <v>158238975</v>
      </c>
      <c r="E30" s="440" t="s">
        <v>74</v>
      </c>
      <c r="F30" s="456" t="s">
        <v>580</v>
      </c>
      <c r="G30" s="440" t="s">
        <v>65</v>
      </c>
      <c r="H30" s="442" t="s">
        <v>665</v>
      </c>
      <c r="I30" s="440" t="s">
        <v>602</v>
      </c>
      <c r="J30" s="440" t="s">
        <v>602</v>
      </c>
      <c r="K30" s="440" t="s">
        <v>602</v>
      </c>
      <c r="L30" s="440" t="s">
        <v>586</v>
      </c>
      <c r="M30" s="440" t="s">
        <v>602</v>
      </c>
      <c r="N30" s="443" t="s">
        <v>445</v>
      </c>
    </row>
    <row r="31" spans="1:14" ht="64.5" thickBot="1" x14ac:dyDescent="0.25">
      <c r="A31" s="1607"/>
      <c r="B31" s="460" t="s">
        <v>612</v>
      </c>
      <c r="C31" s="440" t="s">
        <v>192</v>
      </c>
      <c r="D31" s="461">
        <v>117287573</v>
      </c>
      <c r="E31" s="440" t="s">
        <v>74</v>
      </c>
      <c r="F31" s="456" t="s">
        <v>580</v>
      </c>
      <c r="G31" s="440" t="s">
        <v>65</v>
      </c>
      <c r="H31" s="442" t="s">
        <v>665</v>
      </c>
      <c r="I31" s="440" t="s">
        <v>602</v>
      </c>
      <c r="J31" s="440" t="s">
        <v>602</v>
      </c>
      <c r="K31" s="440" t="s">
        <v>602</v>
      </c>
      <c r="L31" s="440" t="s">
        <v>586</v>
      </c>
      <c r="M31" s="440" t="s">
        <v>602</v>
      </c>
      <c r="N31" s="443" t="s">
        <v>445</v>
      </c>
    </row>
    <row r="32" spans="1:14" ht="64.5" thickBot="1" x14ac:dyDescent="0.25">
      <c r="A32" s="1607"/>
      <c r="B32" s="460" t="s">
        <v>611</v>
      </c>
      <c r="C32" s="440" t="s">
        <v>192</v>
      </c>
      <c r="D32" s="461">
        <v>99928046</v>
      </c>
      <c r="E32" s="440" t="s">
        <v>74</v>
      </c>
      <c r="F32" s="456" t="s">
        <v>580</v>
      </c>
      <c r="G32" s="440" t="s">
        <v>65</v>
      </c>
      <c r="H32" s="442" t="s">
        <v>665</v>
      </c>
      <c r="I32" s="440" t="s">
        <v>602</v>
      </c>
      <c r="J32" s="440" t="s">
        <v>602</v>
      </c>
      <c r="K32" s="440" t="s">
        <v>602</v>
      </c>
      <c r="L32" s="440" t="s">
        <v>586</v>
      </c>
      <c r="M32" s="440" t="s">
        <v>602</v>
      </c>
      <c r="N32" s="443" t="s">
        <v>445</v>
      </c>
    </row>
    <row r="33" spans="1:14" ht="64.5" thickBot="1" x14ac:dyDescent="0.25">
      <c r="A33" s="1607"/>
      <c r="B33" s="460" t="s">
        <v>610</v>
      </c>
      <c r="C33" s="440" t="s">
        <v>192</v>
      </c>
      <c r="D33" s="461">
        <v>75000000</v>
      </c>
      <c r="E33" s="440" t="s">
        <v>74</v>
      </c>
      <c r="F33" s="456" t="s">
        <v>580</v>
      </c>
      <c r="G33" s="440" t="s">
        <v>65</v>
      </c>
      <c r="H33" s="442" t="s">
        <v>665</v>
      </c>
      <c r="I33" s="440" t="s">
        <v>602</v>
      </c>
      <c r="J33" s="440" t="s">
        <v>602</v>
      </c>
      <c r="K33" s="440" t="s">
        <v>602</v>
      </c>
      <c r="L33" s="440" t="s">
        <v>586</v>
      </c>
      <c r="M33" s="440" t="s">
        <v>602</v>
      </c>
      <c r="N33" s="443" t="s">
        <v>609</v>
      </c>
    </row>
    <row r="34" spans="1:14" ht="64.5" thickBot="1" x14ac:dyDescent="0.25">
      <c r="A34" s="1607"/>
      <c r="B34" s="460" t="s">
        <v>608</v>
      </c>
      <c r="C34" s="440" t="s">
        <v>192</v>
      </c>
      <c r="D34" s="461">
        <v>50000000</v>
      </c>
      <c r="E34" s="440" t="s">
        <v>74</v>
      </c>
      <c r="F34" s="456" t="s">
        <v>580</v>
      </c>
      <c r="G34" s="440" t="s">
        <v>65</v>
      </c>
      <c r="H34" s="442" t="s">
        <v>665</v>
      </c>
      <c r="I34" s="440" t="s">
        <v>602</v>
      </c>
      <c r="J34" s="440" t="s">
        <v>602</v>
      </c>
      <c r="K34" s="440" t="s">
        <v>602</v>
      </c>
      <c r="L34" s="440" t="s">
        <v>586</v>
      </c>
      <c r="M34" s="440" t="s">
        <v>602</v>
      </c>
      <c r="N34" s="443" t="s">
        <v>445</v>
      </c>
    </row>
    <row r="35" spans="1:14" ht="64.5" thickBot="1" x14ac:dyDescent="0.25">
      <c r="A35" s="1607"/>
      <c r="B35" s="460" t="s">
        <v>607</v>
      </c>
      <c r="C35" s="440" t="s">
        <v>192</v>
      </c>
      <c r="D35" s="461">
        <v>59821300</v>
      </c>
      <c r="E35" s="440" t="s">
        <v>74</v>
      </c>
      <c r="F35" s="456" t="s">
        <v>580</v>
      </c>
      <c r="G35" s="440" t="s">
        <v>65</v>
      </c>
      <c r="H35" s="442" t="s">
        <v>665</v>
      </c>
      <c r="I35" s="440" t="s">
        <v>602</v>
      </c>
      <c r="J35" s="440" t="s">
        <v>602</v>
      </c>
      <c r="K35" s="440" t="s">
        <v>602</v>
      </c>
      <c r="L35" s="440" t="s">
        <v>586</v>
      </c>
      <c r="M35" s="440" t="s">
        <v>602</v>
      </c>
      <c r="N35" s="443" t="s">
        <v>445</v>
      </c>
    </row>
    <row r="36" spans="1:14" ht="64.5" thickBot="1" x14ac:dyDescent="0.25">
      <c r="A36" s="1607"/>
      <c r="B36" s="460" t="s">
        <v>606</v>
      </c>
      <c r="C36" s="440" t="s">
        <v>192</v>
      </c>
      <c r="D36" s="461">
        <v>25324500</v>
      </c>
      <c r="E36" s="440" t="s">
        <v>74</v>
      </c>
      <c r="F36" s="456" t="s">
        <v>580</v>
      </c>
      <c r="G36" s="440" t="s">
        <v>65</v>
      </c>
      <c r="H36" s="442" t="s">
        <v>665</v>
      </c>
      <c r="I36" s="440" t="s">
        <v>602</v>
      </c>
      <c r="J36" s="440" t="s">
        <v>602</v>
      </c>
      <c r="K36" s="440" t="s">
        <v>602</v>
      </c>
      <c r="L36" s="440" t="s">
        <v>586</v>
      </c>
      <c r="M36" s="440" t="s">
        <v>602</v>
      </c>
      <c r="N36" s="443" t="s">
        <v>445</v>
      </c>
    </row>
    <row r="37" spans="1:14" ht="64.5" thickBot="1" x14ac:dyDescent="0.25">
      <c r="A37" s="1607"/>
      <c r="B37" s="460" t="s">
        <v>605</v>
      </c>
      <c r="C37" s="440" t="s">
        <v>192</v>
      </c>
      <c r="D37" s="461">
        <v>15972150</v>
      </c>
      <c r="E37" s="440" t="s">
        <v>74</v>
      </c>
      <c r="F37" s="456" t="s">
        <v>580</v>
      </c>
      <c r="G37" s="440" t="s">
        <v>65</v>
      </c>
      <c r="H37" s="442" t="s">
        <v>665</v>
      </c>
      <c r="I37" s="440" t="s">
        <v>602</v>
      </c>
      <c r="J37" s="440" t="s">
        <v>602</v>
      </c>
      <c r="K37" s="440" t="s">
        <v>602</v>
      </c>
      <c r="L37" s="440" t="s">
        <v>586</v>
      </c>
      <c r="M37" s="440" t="s">
        <v>602</v>
      </c>
      <c r="N37" s="443" t="s">
        <v>445</v>
      </c>
    </row>
    <row r="38" spans="1:14" ht="64.5" thickBot="1" x14ac:dyDescent="0.25">
      <c r="A38" s="1607"/>
      <c r="B38" s="470" t="s">
        <v>604</v>
      </c>
      <c r="C38" s="440" t="s">
        <v>192</v>
      </c>
      <c r="D38" s="461">
        <v>30000000</v>
      </c>
      <c r="E38" s="440" t="s">
        <v>74</v>
      </c>
      <c r="F38" s="456" t="s">
        <v>580</v>
      </c>
      <c r="G38" s="440" t="s">
        <v>65</v>
      </c>
      <c r="H38" s="442" t="s">
        <v>665</v>
      </c>
      <c r="I38" s="440" t="s">
        <v>602</v>
      </c>
      <c r="J38" s="440" t="s">
        <v>602</v>
      </c>
      <c r="K38" s="440" t="s">
        <v>602</v>
      </c>
      <c r="L38" s="440" t="s">
        <v>586</v>
      </c>
      <c r="M38" s="440" t="s">
        <v>602</v>
      </c>
      <c r="N38" s="443" t="s">
        <v>445</v>
      </c>
    </row>
    <row r="39" spans="1:14" ht="64.5" thickBot="1" x14ac:dyDescent="0.25">
      <c r="A39" s="1607"/>
      <c r="B39" s="460" t="s">
        <v>603</v>
      </c>
      <c r="C39" s="440" t="s">
        <v>192</v>
      </c>
      <c r="D39" s="461">
        <v>80000000</v>
      </c>
      <c r="E39" s="440" t="s">
        <v>74</v>
      </c>
      <c r="F39" s="456" t="s">
        <v>580</v>
      </c>
      <c r="G39" s="440" t="s">
        <v>65</v>
      </c>
      <c r="H39" s="442" t="s">
        <v>665</v>
      </c>
      <c r="I39" s="440" t="s">
        <v>602</v>
      </c>
      <c r="J39" s="440" t="s">
        <v>602</v>
      </c>
      <c r="K39" s="440" t="s">
        <v>602</v>
      </c>
      <c r="L39" s="440" t="s">
        <v>586</v>
      </c>
      <c r="M39" s="440" t="s">
        <v>602</v>
      </c>
      <c r="N39" s="443" t="s">
        <v>445</v>
      </c>
    </row>
    <row r="40" spans="1:14" ht="64.5" thickBot="1" x14ac:dyDescent="0.25">
      <c r="A40" s="1607"/>
      <c r="B40" s="471" t="s">
        <v>601</v>
      </c>
      <c r="C40" s="472" t="s">
        <v>192</v>
      </c>
      <c r="D40" s="473">
        <v>948000000</v>
      </c>
      <c r="E40" s="467" t="s">
        <v>74</v>
      </c>
      <c r="F40" s="474" t="s">
        <v>580</v>
      </c>
      <c r="G40" s="467" t="s">
        <v>65</v>
      </c>
      <c r="H40" s="475" t="s">
        <v>665</v>
      </c>
      <c r="I40" s="467" t="s">
        <v>602</v>
      </c>
      <c r="J40" s="440" t="s">
        <v>588</v>
      </c>
      <c r="K40" s="440" t="s">
        <v>586</v>
      </c>
      <c r="L40" s="440" t="s">
        <v>585</v>
      </c>
      <c r="M40" s="440" t="s">
        <v>586</v>
      </c>
      <c r="N40" s="443" t="s">
        <v>445</v>
      </c>
    </row>
    <row r="41" spans="1:14" ht="64.5" thickBot="1" x14ac:dyDescent="0.25">
      <c r="A41" s="1607"/>
      <c r="B41" s="460" t="s">
        <v>599</v>
      </c>
      <c r="C41" s="440" t="s">
        <v>192</v>
      </c>
      <c r="D41" s="461">
        <v>144799200</v>
      </c>
      <c r="E41" s="440" t="s">
        <v>74</v>
      </c>
      <c r="F41" s="456" t="s">
        <v>580</v>
      </c>
      <c r="G41" s="440" t="s">
        <v>65</v>
      </c>
      <c r="H41" s="442" t="s">
        <v>665</v>
      </c>
      <c r="I41" s="447" t="s">
        <v>666</v>
      </c>
      <c r="J41" s="440" t="s">
        <v>588</v>
      </c>
      <c r="K41" s="440" t="s">
        <v>586</v>
      </c>
      <c r="L41" s="440" t="s">
        <v>585</v>
      </c>
      <c r="M41" s="440" t="s">
        <v>586</v>
      </c>
      <c r="N41" s="443" t="s">
        <v>445</v>
      </c>
    </row>
    <row r="42" spans="1:14" ht="64.5" thickBot="1" x14ac:dyDescent="0.25">
      <c r="A42" s="1607"/>
      <c r="B42" s="460" t="s">
        <v>598</v>
      </c>
      <c r="C42" s="440" t="s">
        <v>192</v>
      </c>
      <c r="D42" s="461">
        <v>80000000</v>
      </c>
      <c r="E42" s="440" t="s">
        <v>74</v>
      </c>
      <c r="F42" s="456" t="s">
        <v>580</v>
      </c>
      <c r="G42" s="440" t="s">
        <v>65</v>
      </c>
      <c r="H42" s="442" t="s">
        <v>665</v>
      </c>
      <c r="I42" s="440" t="s">
        <v>588</v>
      </c>
      <c r="J42" s="440" t="s">
        <v>586</v>
      </c>
      <c r="K42" s="440" t="s">
        <v>586</v>
      </c>
      <c r="L42" s="440" t="s">
        <v>585</v>
      </c>
      <c r="M42" s="440" t="s">
        <v>586</v>
      </c>
      <c r="N42" s="443" t="s">
        <v>445</v>
      </c>
    </row>
    <row r="43" spans="1:14" ht="64.5" thickBot="1" x14ac:dyDescent="0.25">
      <c r="A43" s="1607"/>
      <c r="B43" s="460" t="s">
        <v>597</v>
      </c>
      <c r="C43" s="440" t="s">
        <v>192</v>
      </c>
      <c r="D43" s="461">
        <v>150000000</v>
      </c>
      <c r="E43" s="440" t="s">
        <v>74</v>
      </c>
      <c r="F43" s="456" t="s">
        <v>580</v>
      </c>
      <c r="G43" s="440" t="s">
        <v>65</v>
      </c>
      <c r="H43" s="442" t="s">
        <v>665</v>
      </c>
      <c r="I43" s="440" t="s">
        <v>588</v>
      </c>
      <c r="J43" s="440" t="s">
        <v>586</v>
      </c>
      <c r="K43" s="440" t="s">
        <v>586</v>
      </c>
      <c r="L43" s="440" t="s">
        <v>585</v>
      </c>
      <c r="M43" s="440" t="s">
        <v>586</v>
      </c>
      <c r="N43" s="443" t="s">
        <v>445</v>
      </c>
    </row>
    <row r="44" spans="1:14" ht="64.5" thickBot="1" x14ac:dyDescent="0.25">
      <c r="A44" s="1607"/>
      <c r="B44" s="460" t="s">
        <v>596</v>
      </c>
      <c r="C44" s="440" t="s">
        <v>192</v>
      </c>
      <c r="D44" s="461">
        <v>40000000</v>
      </c>
      <c r="E44" s="440" t="s">
        <v>74</v>
      </c>
      <c r="F44" s="456" t="s">
        <v>580</v>
      </c>
      <c r="G44" s="440" t="s">
        <v>65</v>
      </c>
      <c r="H44" s="442" t="s">
        <v>665</v>
      </c>
      <c r="I44" s="440" t="s">
        <v>588</v>
      </c>
      <c r="J44" s="440" t="s">
        <v>586</v>
      </c>
      <c r="K44" s="440" t="s">
        <v>586</v>
      </c>
      <c r="L44" s="440" t="s">
        <v>585</v>
      </c>
      <c r="M44" s="440" t="s">
        <v>586</v>
      </c>
      <c r="N44" s="443" t="s">
        <v>445</v>
      </c>
    </row>
    <row r="45" spans="1:14" ht="64.5" thickBot="1" x14ac:dyDescent="0.25">
      <c r="A45" s="1607"/>
      <c r="B45" s="460" t="s">
        <v>595</v>
      </c>
      <c r="C45" s="440" t="s">
        <v>192</v>
      </c>
      <c r="D45" s="461">
        <v>270000000</v>
      </c>
      <c r="E45" s="440" t="s">
        <v>74</v>
      </c>
      <c r="F45" s="456" t="s">
        <v>580</v>
      </c>
      <c r="G45" s="440" t="s">
        <v>65</v>
      </c>
      <c r="H45" s="442" t="s">
        <v>665</v>
      </c>
      <c r="I45" s="440" t="s">
        <v>588</v>
      </c>
      <c r="J45" s="440" t="s">
        <v>586</v>
      </c>
      <c r="K45" s="440" t="s">
        <v>586</v>
      </c>
      <c r="L45" s="440" t="s">
        <v>585</v>
      </c>
      <c r="M45" s="440" t="s">
        <v>586</v>
      </c>
      <c r="N45" s="443" t="s">
        <v>445</v>
      </c>
    </row>
    <row r="46" spans="1:14" ht="64.5" thickBot="1" x14ac:dyDescent="0.25">
      <c r="A46" s="1607"/>
      <c r="B46" s="471" t="s">
        <v>594</v>
      </c>
      <c r="C46" s="472" t="s">
        <v>192</v>
      </c>
      <c r="D46" s="473">
        <v>1268027394</v>
      </c>
      <c r="E46" s="440" t="s">
        <v>74</v>
      </c>
      <c r="F46" s="456" t="s">
        <v>580</v>
      </c>
      <c r="G46" s="440" t="s">
        <v>65</v>
      </c>
      <c r="H46" s="442" t="s">
        <v>665</v>
      </c>
      <c r="I46" s="440" t="s">
        <v>588</v>
      </c>
      <c r="J46" s="440" t="s">
        <v>586</v>
      </c>
      <c r="K46" s="440" t="s">
        <v>586</v>
      </c>
      <c r="L46" s="440" t="s">
        <v>585</v>
      </c>
      <c r="M46" s="440" t="s">
        <v>586</v>
      </c>
      <c r="N46" s="443" t="s">
        <v>445</v>
      </c>
    </row>
    <row r="47" spans="1:14" ht="64.5" thickBot="1" x14ac:dyDescent="0.25">
      <c r="A47" s="1607"/>
      <c r="B47" s="460" t="s">
        <v>593</v>
      </c>
      <c r="C47" s="440" t="s">
        <v>192</v>
      </c>
      <c r="D47" s="461">
        <v>447321000</v>
      </c>
      <c r="E47" s="440" t="s">
        <v>74</v>
      </c>
      <c r="F47" s="456" t="s">
        <v>580</v>
      </c>
      <c r="G47" s="440" t="s">
        <v>65</v>
      </c>
      <c r="H47" s="442" t="s">
        <v>665</v>
      </c>
      <c r="I47" s="440" t="s">
        <v>588</v>
      </c>
      <c r="J47" s="440" t="s">
        <v>586</v>
      </c>
      <c r="K47" s="440" t="s">
        <v>586</v>
      </c>
      <c r="L47" s="440" t="s">
        <v>585</v>
      </c>
      <c r="M47" s="440" t="s">
        <v>586</v>
      </c>
      <c r="N47" s="443" t="s">
        <v>445</v>
      </c>
    </row>
    <row r="48" spans="1:14" ht="64.5" thickBot="1" x14ac:dyDescent="0.25">
      <c r="A48" s="1607"/>
      <c r="B48" s="460" t="s">
        <v>592</v>
      </c>
      <c r="C48" s="440" t="s">
        <v>192</v>
      </c>
      <c r="D48" s="461">
        <v>170000000</v>
      </c>
      <c r="E48" s="440" t="s">
        <v>74</v>
      </c>
      <c r="F48" s="456" t="s">
        <v>580</v>
      </c>
      <c r="G48" s="440" t="s">
        <v>65</v>
      </c>
      <c r="H48" s="442" t="s">
        <v>665</v>
      </c>
      <c r="I48" s="440" t="s">
        <v>588</v>
      </c>
      <c r="J48" s="440" t="s">
        <v>586</v>
      </c>
      <c r="K48" s="440" t="s">
        <v>586</v>
      </c>
      <c r="L48" s="440" t="s">
        <v>585</v>
      </c>
      <c r="M48" s="440" t="s">
        <v>586</v>
      </c>
      <c r="N48" s="443" t="s">
        <v>445</v>
      </c>
    </row>
    <row r="49" spans="1:14" ht="64.5" thickBot="1" x14ac:dyDescent="0.25">
      <c r="A49" s="1607"/>
      <c r="B49" s="460" t="s">
        <v>591</v>
      </c>
      <c r="C49" s="440" t="s">
        <v>192</v>
      </c>
      <c r="D49" s="461">
        <v>300000000</v>
      </c>
      <c r="E49" s="440" t="s">
        <v>74</v>
      </c>
      <c r="F49" s="456" t="s">
        <v>580</v>
      </c>
      <c r="G49" s="440" t="s">
        <v>65</v>
      </c>
      <c r="H49" s="442" t="s">
        <v>665</v>
      </c>
      <c r="I49" s="440" t="s">
        <v>588</v>
      </c>
      <c r="J49" s="440" t="s">
        <v>586</v>
      </c>
      <c r="K49" s="440" t="s">
        <v>586</v>
      </c>
      <c r="L49" s="440" t="s">
        <v>585</v>
      </c>
      <c r="M49" s="440" t="s">
        <v>586</v>
      </c>
      <c r="N49" s="443" t="s">
        <v>445</v>
      </c>
    </row>
    <row r="50" spans="1:14" ht="64.5" thickBot="1" x14ac:dyDescent="0.25">
      <c r="A50" s="1607"/>
      <c r="B50" s="476" t="s">
        <v>590</v>
      </c>
      <c r="C50" s="477" t="s">
        <v>192</v>
      </c>
      <c r="D50" s="478">
        <v>50000000</v>
      </c>
      <c r="E50" s="440" t="s">
        <v>74</v>
      </c>
      <c r="F50" s="456" t="s">
        <v>580</v>
      </c>
      <c r="G50" s="440" t="s">
        <v>65</v>
      </c>
      <c r="H50" s="442" t="s">
        <v>665</v>
      </c>
      <c r="I50" s="440" t="s">
        <v>588</v>
      </c>
      <c r="J50" s="440" t="s">
        <v>585</v>
      </c>
      <c r="K50" s="440" t="s">
        <v>585</v>
      </c>
      <c r="L50" s="440" t="s">
        <v>442</v>
      </c>
      <c r="M50" s="440" t="s">
        <v>585</v>
      </c>
      <c r="N50" s="443" t="s">
        <v>445</v>
      </c>
    </row>
    <row r="51" spans="1:14" ht="64.5" thickBot="1" x14ac:dyDescent="0.25">
      <c r="A51" s="1607"/>
      <c r="B51" s="460" t="s">
        <v>589</v>
      </c>
      <c r="C51" s="440" t="s">
        <v>192</v>
      </c>
      <c r="D51" s="461">
        <v>150000000</v>
      </c>
      <c r="E51" s="440" t="s">
        <v>74</v>
      </c>
      <c r="F51" s="456" t="s">
        <v>580</v>
      </c>
      <c r="G51" s="440" t="s">
        <v>65</v>
      </c>
      <c r="H51" s="442" t="s">
        <v>665</v>
      </c>
      <c r="I51" s="440" t="s">
        <v>588</v>
      </c>
      <c r="J51" s="440" t="s">
        <v>586</v>
      </c>
      <c r="K51" s="440" t="s">
        <v>586</v>
      </c>
      <c r="L51" s="440" t="s">
        <v>585</v>
      </c>
      <c r="M51" s="440" t="s">
        <v>586</v>
      </c>
      <c r="N51" s="443" t="s">
        <v>445</v>
      </c>
    </row>
    <row r="52" spans="1:14" ht="64.5" thickBot="1" x14ac:dyDescent="0.25">
      <c r="A52" s="1607"/>
      <c r="B52" s="460" t="s">
        <v>587</v>
      </c>
      <c r="C52" s="440" t="s">
        <v>192</v>
      </c>
      <c r="D52" s="461">
        <v>130000000</v>
      </c>
      <c r="E52" s="440" t="s">
        <v>74</v>
      </c>
      <c r="F52" s="456" t="s">
        <v>580</v>
      </c>
      <c r="G52" s="440" t="s">
        <v>65</v>
      </c>
      <c r="H52" s="442" t="s">
        <v>665</v>
      </c>
      <c r="I52" s="440" t="s">
        <v>588</v>
      </c>
      <c r="J52" s="440" t="s">
        <v>585</v>
      </c>
      <c r="K52" s="440" t="s">
        <v>585</v>
      </c>
      <c r="L52" s="440" t="s">
        <v>442</v>
      </c>
      <c r="M52" s="440" t="s">
        <v>585</v>
      </c>
      <c r="N52" s="443" t="s">
        <v>445</v>
      </c>
    </row>
    <row r="53" spans="1:14" ht="64.5" thickBot="1" x14ac:dyDescent="0.25">
      <c r="A53" s="1607"/>
      <c r="B53" s="471" t="s">
        <v>584</v>
      </c>
      <c r="C53" s="472" t="s">
        <v>192</v>
      </c>
      <c r="D53" s="473">
        <v>322430120</v>
      </c>
      <c r="E53" s="479" t="s">
        <v>667</v>
      </c>
      <c r="F53" s="456" t="s">
        <v>580</v>
      </c>
      <c r="G53" s="440" t="s">
        <v>582</v>
      </c>
      <c r="H53" s="442" t="s">
        <v>665</v>
      </c>
      <c r="I53" s="1608" t="s">
        <v>582</v>
      </c>
      <c r="J53" s="1609"/>
      <c r="K53" s="1609"/>
      <c r="L53" s="1609"/>
      <c r="M53" s="1609"/>
      <c r="N53" s="1610"/>
    </row>
    <row r="54" spans="1:14" ht="64.5" thickBot="1" x14ac:dyDescent="0.25">
      <c r="A54" s="1607"/>
      <c r="B54" s="460" t="s">
        <v>581</v>
      </c>
      <c r="C54" s="440" t="s">
        <v>192</v>
      </c>
      <c r="D54" s="480">
        <v>197569880</v>
      </c>
      <c r="E54" s="440" t="s">
        <v>65</v>
      </c>
      <c r="F54" s="456" t="s">
        <v>580</v>
      </c>
      <c r="G54" s="440" t="s">
        <v>65</v>
      </c>
      <c r="H54" s="442" t="s">
        <v>665</v>
      </c>
      <c r="I54" s="440" t="s">
        <v>609</v>
      </c>
      <c r="J54" s="440" t="s">
        <v>578</v>
      </c>
      <c r="K54" s="440" t="s">
        <v>576</v>
      </c>
      <c r="L54" s="440" t="s">
        <v>577</v>
      </c>
      <c r="M54" s="440" t="s">
        <v>576</v>
      </c>
      <c r="N54" s="465" t="s">
        <v>575</v>
      </c>
    </row>
    <row r="55" spans="1:14" x14ac:dyDescent="0.2">
      <c r="D55" s="432">
        <f>SUM(D26:D54)</f>
        <v>9000000000</v>
      </c>
    </row>
    <row r="86" spans="5:5" x14ac:dyDescent="0.2">
      <c r="E86">
        <v>61600000</v>
      </c>
    </row>
  </sheetData>
  <mergeCells count="20">
    <mergeCell ref="A3:N3"/>
    <mergeCell ref="A5:A7"/>
    <mergeCell ref="B5:B7"/>
    <mergeCell ref="C5:C7"/>
    <mergeCell ref="D5:D7"/>
    <mergeCell ref="E5:E6"/>
    <mergeCell ref="F5:F6"/>
    <mergeCell ref="G5:G6"/>
    <mergeCell ref="H5:H6"/>
    <mergeCell ref="I5:N6"/>
    <mergeCell ref="A26:A27"/>
    <mergeCell ref="I26:N26"/>
    <mergeCell ref="A28:A54"/>
    <mergeCell ref="I53:N53"/>
    <mergeCell ref="A9:A10"/>
    <mergeCell ref="A11:A12"/>
    <mergeCell ref="A14:A20"/>
    <mergeCell ref="I14:N14"/>
    <mergeCell ref="A23:A24"/>
    <mergeCell ref="I23:N23"/>
  </mergeCells>
  <pageMargins left="0.7" right="0.7" top="0.75" bottom="0.75" header="0.3" footer="0.3"/>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tint="0.39997558519241921"/>
    <pageSetUpPr fitToPage="1"/>
  </sheetPr>
  <dimension ref="A3:U27"/>
  <sheetViews>
    <sheetView zoomScale="80" zoomScaleNormal="80" workbookViewId="0">
      <pane xSplit="2" ySplit="7" topLeftCell="C8" activePane="bottomRight" state="frozen"/>
      <selection pane="topRight" activeCell="C1" sqref="C1"/>
      <selection pane="bottomLeft" activeCell="A8" sqref="A8"/>
      <selection pane="bottomRight" activeCell="C9" sqref="C9"/>
    </sheetView>
  </sheetViews>
  <sheetFormatPr baseColWidth="10" defaultColWidth="11.5703125" defaultRowHeight="12" x14ac:dyDescent="0.2"/>
  <cols>
    <col min="1" max="1" width="27.85546875" style="1005" customWidth="1"/>
    <col min="2" max="2" width="47.140625" style="1005" customWidth="1"/>
    <col min="3" max="3" width="24" style="1005" customWidth="1"/>
    <col min="4" max="4" width="25.7109375" style="1151" customWidth="1"/>
    <col min="5" max="5" width="27.42578125" style="1005" customWidth="1"/>
    <col min="6" max="6" width="27.28515625" style="1005" customWidth="1"/>
    <col min="7" max="9" width="18" style="1005" customWidth="1"/>
    <col min="10" max="10" width="28.42578125" style="1005" customWidth="1"/>
    <col min="11" max="13" width="18" style="1005" customWidth="1"/>
    <col min="14" max="14" width="17.85546875" style="1005" customWidth="1"/>
    <col min="15" max="15" width="30.42578125" style="1005" customWidth="1"/>
    <col min="16" max="16" width="28.7109375" style="1005" customWidth="1"/>
    <col min="17" max="17" width="40.140625" style="1005" customWidth="1"/>
    <col min="18" max="18" width="21.5703125" style="1005" customWidth="1"/>
    <col min="19" max="19" width="19.85546875" style="1005" customWidth="1"/>
    <col min="20" max="20" width="15.7109375" style="1005" hidden="1" customWidth="1"/>
    <col min="21" max="21" width="18.5703125" style="1005" hidden="1" customWidth="1"/>
    <col min="22" max="22" width="15.7109375" style="1005" customWidth="1"/>
    <col min="23" max="257" width="11.5703125" style="1005"/>
    <col min="258" max="258" width="1.7109375" style="1005" customWidth="1"/>
    <col min="259" max="260" width="28.7109375" style="1005" customWidth="1"/>
    <col min="261" max="261" width="22.85546875" style="1005" bestFit="1" customWidth="1"/>
    <col min="262" max="263" width="40.140625" style="1005" customWidth="1"/>
    <col min="264" max="264" width="27.28515625" style="1005" customWidth="1"/>
    <col min="265" max="265" width="20.7109375" style="1005" customWidth="1"/>
    <col min="266" max="266" width="22.42578125" style="1005" customWidth="1"/>
    <col min="267" max="267" width="21.28515625" style="1005" customWidth="1"/>
    <col min="268" max="268" width="16" style="1005" bestFit="1" customWidth="1"/>
    <col min="269" max="269" width="49" style="1005" customWidth="1"/>
    <col min="270" max="513" width="11.5703125" style="1005"/>
    <col min="514" max="514" width="1.7109375" style="1005" customWidth="1"/>
    <col min="515" max="516" width="28.7109375" style="1005" customWidth="1"/>
    <col min="517" max="517" width="22.85546875" style="1005" bestFit="1" customWidth="1"/>
    <col min="518" max="519" width="40.140625" style="1005" customWidth="1"/>
    <col min="520" max="520" width="27.28515625" style="1005" customWidth="1"/>
    <col min="521" max="521" width="20.7109375" style="1005" customWidth="1"/>
    <col min="522" max="522" width="22.42578125" style="1005" customWidth="1"/>
    <col min="523" max="523" width="21.28515625" style="1005" customWidth="1"/>
    <col min="524" max="524" width="16" style="1005" bestFit="1" customWidth="1"/>
    <col min="525" max="525" width="49" style="1005" customWidth="1"/>
    <col min="526" max="769" width="11.5703125" style="1005"/>
    <col min="770" max="770" width="1.7109375" style="1005" customWidth="1"/>
    <col min="771" max="772" width="28.7109375" style="1005" customWidth="1"/>
    <col min="773" max="773" width="22.85546875" style="1005" bestFit="1" customWidth="1"/>
    <col min="774" max="775" width="40.140625" style="1005" customWidth="1"/>
    <col min="776" max="776" width="27.28515625" style="1005" customWidth="1"/>
    <col min="777" max="777" width="20.7109375" style="1005" customWidth="1"/>
    <col min="778" max="778" width="22.42578125" style="1005" customWidth="1"/>
    <col min="779" max="779" width="21.28515625" style="1005" customWidth="1"/>
    <col min="780" max="780" width="16" style="1005" bestFit="1" customWidth="1"/>
    <col min="781" max="781" width="49" style="1005" customWidth="1"/>
    <col min="782" max="1025" width="11.5703125" style="1005"/>
    <col min="1026" max="1026" width="1.7109375" style="1005" customWidth="1"/>
    <col min="1027" max="1028" width="28.7109375" style="1005" customWidth="1"/>
    <col min="1029" max="1029" width="22.85546875" style="1005" bestFit="1" customWidth="1"/>
    <col min="1030" max="1031" width="40.140625" style="1005" customWidth="1"/>
    <col min="1032" max="1032" width="27.28515625" style="1005" customWidth="1"/>
    <col min="1033" max="1033" width="20.7109375" style="1005" customWidth="1"/>
    <col min="1034" max="1034" width="22.42578125" style="1005" customWidth="1"/>
    <col min="1035" max="1035" width="21.28515625" style="1005" customWidth="1"/>
    <col min="1036" max="1036" width="16" style="1005" bestFit="1" customWidth="1"/>
    <col min="1037" max="1037" width="49" style="1005" customWidth="1"/>
    <col min="1038" max="1281" width="11.5703125" style="1005"/>
    <col min="1282" max="1282" width="1.7109375" style="1005" customWidth="1"/>
    <col min="1283" max="1284" width="28.7109375" style="1005" customWidth="1"/>
    <col min="1285" max="1285" width="22.85546875" style="1005" bestFit="1" customWidth="1"/>
    <col min="1286" max="1287" width="40.140625" style="1005" customWidth="1"/>
    <col min="1288" max="1288" width="27.28515625" style="1005" customWidth="1"/>
    <col min="1289" max="1289" width="20.7109375" style="1005" customWidth="1"/>
    <col min="1290" max="1290" width="22.42578125" style="1005" customWidth="1"/>
    <col min="1291" max="1291" width="21.28515625" style="1005" customWidth="1"/>
    <col min="1292" max="1292" width="16" style="1005" bestFit="1" customWidth="1"/>
    <col min="1293" max="1293" width="49" style="1005" customWidth="1"/>
    <col min="1294" max="1537" width="11.5703125" style="1005"/>
    <col min="1538" max="1538" width="1.7109375" style="1005" customWidth="1"/>
    <col min="1539" max="1540" width="28.7109375" style="1005" customWidth="1"/>
    <col min="1541" max="1541" width="22.85546875" style="1005" bestFit="1" customWidth="1"/>
    <col min="1542" max="1543" width="40.140625" style="1005" customWidth="1"/>
    <col min="1544" max="1544" width="27.28515625" style="1005" customWidth="1"/>
    <col min="1545" max="1545" width="20.7109375" style="1005" customWidth="1"/>
    <col min="1546" max="1546" width="22.42578125" style="1005" customWidth="1"/>
    <col min="1547" max="1547" width="21.28515625" style="1005" customWidth="1"/>
    <col min="1548" max="1548" width="16" style="1005" bestFit="1" customWidth="1"/>
    <col min="1549" max="1549" width="49" style="1005" customWidth="1"/>
    <col min="1550" max="1793" width="11.5703125" style="1005"/>
    <col min="1794" max="1794" width="1.7109375" style="1005" customWidth="1"/>
    <col min="1795" max="1796" width="28.7109375" style="1005" customWidth="1"/>
    <col min="1797" max="1797" width="22.85546875" style="1005" bestFit="1" customWidth="1"/>
    <col min="1798" max="1799" width="40.140625" style="1005" customWidth="1"/>
    <col min="1800" max="1800" width="27.28515625" style="1005" customWidth="1"/>
    <col min="1801" max="1801" width="20.7109375" style="1005" customWidth="1"/>
    <col min="1802" max="1802" width="22.42578125" style="1005" customWidth="1"/>
    <col min="1803" max="1803" width="21.28515625" style="1005" customWidth="1"/>
    <col min="1804" max="1804" width="16" style="1005" bestFit="1" customWidth="1"/>
    <col min="1805" max="1805" width="49" style="1005" customWidth="1"/>
    <col min="1806" max="2049" width="11.5703125" style="1005"/>
    <col min="2050" max="2050" width="1.7109375" style="1005" customWidth="1"/>
    <col min="2051" max="2052" width="28.7109375" style="1005" customWidth="1"/>
    <col min="2053" max="2053" width="22.85546875" style="1005" bestFit="1" customWidth="1"/>
    <col min="2054" max="2055" width="40.140625" style="1005" customWidth="1"/>
    <col min="2056" max="2056" width="27.28515625" style="1005" customWidth="1"/>
    <col min="2057" max="2057" width="20.7109375" style="1005" customWidth="1"/>
    <col min="2058" max="2058" width="22.42578125" style="1005" customWidth="1"/>
    <col min="2059" max="2059" width="21.28515625" style="1005" customWidth="1"/>
    <col min="2060" max="2060" width="16" style="1005" bestFit="1" customWidth="1"/>
    <col min="2061" max="2061" width="49" style="1005" customWidth="1"/>
    <col min="2062" max="2305" width="11.5703125" style="1005"/>
    <col min="2306" max="2306" width="1.7109375" style="1005" customWidth="1"/>
    <col min="2307" max="2308" width="28.7109375" style="1005" customWidth="1"/>
    <col min="2309" max="2309" width="22.85546875" style="1005" bestFit="1" customWidth="1"/>
    <col min="2310" max="2311" width="40.140625" style="1005" customWidth="1"/>
    <col min="2312" max="2312" width="27.28515625" style="1005" customWidth="1"/>
    <col min="2313" max="2313" width="20.7109375" style="1005" customWidth="1"/>
    <col min="2314" max="2314" width="22.42578125" style="1005" customWidth="1"/>
    <col min="2315" max="2315" width="21.28515625" style="1005" customWidth="1"/>
    <col min="2316" max="2316" width="16" style="1005" bestFit="1" customWidth="1"/>
    <col min="2317" max="2317" width="49" style="1005" customWidth="1"/>
    <col min="2318" max="2561" width="11.5703125" style="1005"/>
    <col min="2562" max="2562" width="1.7109375" style="1005" customWidth="1"/>
    <col min="2563" max="2564" width="28.7109375" style="1005" customWidth="1"/>
    <col min="2565" max="2565" width="22.85546875" style="1005" bestFit="1" customWidth="1"/>
    <col min="2566" max="2567" width="40.140625" style="1005" customWidth="1"/>
    <col min="2568" max="2568" width="27.28515625" style="1005" customWidth="1"/>
    <col min="2569" max="2569" width="20.7109375" style="1005" customWidth="1"/>
    <col min="2570" max="2570" width="22.42578125" style="1005" customWidth="1"/>
    <col min="2571" max="2571" width="21.28515625" style="1005" customWidth="1"/>
    <col min="2572" max="2572" width="16" style="1005" bestFit="1" customWidth="1"/>
    <col min="2573" max="2573" width="49" style="1005" customWidth="1"/>
    <col min="2574" max="2817" width="11.5703125" style="1005"/>
    <col min="2818" max="2818" width="1.7109375" style="1005" customWidth="1"/>
    <col min="2819" max="2820" width="28.7109375" style="1005" customWidth="1"/>
    <col min="2821" max="2821" width="22.85546875" style="1005" bestFit="1" customWidth="1"/>
    <col min="2822" max="2823" width="40.140625" style="1005" customWidth="1"/>
    <col min="2824" max="2824" width="27.28515625" style="1005" customWidth="1"/>
    <col min="2825" max="2825" width="20.7109375" style="1005" customWidth="1"/>
    <col min="2826" max="2826" width="22.42578125" style="1005" customWidth="1"/>
    <col min="2827" max="2827" width="21.28515625" style="1005" customWidth="1"/>
    <col min="2828" max="2828" width="16" style="1005" bestFit="1" customWidth="1"/>
    <col min="2829" max="2829" width="49" style="1005" customWidth="1"/>
    <col min="2830" max="3073" width="11.5703125" style="1005"/>
    <col min="3074" max="3074" width="1.7109375" style="1005" customWidth="1"/>
    <col min="3075" max="3076" width="28.7109375" style="1005" customWidth="1"/>
    <col min="3077" max="3077" width="22.85546875" style="1005" bestFit="1" customWidth="1"/>
    <col min="3078" max="3079" width="40.140625" style="1005" customWidth="1"/>
    <col min="3080" max="3080" width="27.28515625" style="1005" customWidth="1"/>
    <col min="3081" max="3081" width="20.7109375" style="1005" customWidth="1"/>
    <col min="3082" max="3082" width="22.42578125" style="1005" customWidth="1"/>
    <col min="3083" max="3083" width="21.28515625" style="1005" customWidth="1"/>
    <col min="3084" max="3084" width="16" style="1005" bestFit="1" customWidth="1"/>
    <col min="3085" max="3085" width="49" style="1005" customWidth="1"/>
    <col min="3086" max="3329" width="11.5703125" style="1005"/>
    <col min="3330" max="3330" width="1.7109375" style="1005" customWidth="1"/>
    <col min="3331" max="3332" width="28.7109375" style="1005" customWidth="1"/>
    <col min="3333" max="3333" width="22.85546875" style="1005" bestFit="1" customWidth="1"/>
    <col min="3334" max="3335" width="40.140625" style="1005" customWidth="1"/>
    <col min="3336" max="3336" width="27.28515625" style="1005" customWidth="1"/>
    <col min="3337" max="3337" width="20.7109375" style="1005" customWidth="1"/>
    <col min="3338" max="3338" width="22.42578125" style="1005" customWidth="1"/>
    <col min="3339" max="3339" width="21.28515625" style="1005" customWidth="1"/>
    <col min="3340" max="3340" width="16" style="1005" bestFit="1" customWidth="1"/>
    <col min="3341" max="3341" width="49" style="1005" customWidth="1"/>
    <col min="3342" max="3585" width="11.5703125" style="1005"/>
    <col min="3586" max="3586" width="1.7109375" style="1005" customWidth="1"/>
    <col min="3587" max="3588" width="28.7109375" style="1005" customWidth="1"/>
    <col min="3589" max="3589" width="22.85546875" style="1005" bestFit="1" customWidth="1"/>
    <col min="3590" max="3591" width="40.140625" style="1005" customWidth="1"/>
    <col min="3592" max="3592" width="27.28515625" style="1005" customWidth="1"/>
    <col min="3593" max="3593" width="20.7109375" style="1005" customWidth="1"/>
    <col min="3594" max="3594" width="22.42578125" style="1005" customWidth="1"/>
    <col min="3595" max="3595" width="21.28515625" style="1005" customWidth="1"/>
    <col min="3596" max="3596" width="16" style="1005" bestFit="1" customWidth="1"/>
    <col min="3597" max="3597" width="49" style="1005" customWidth="1"/>
    <col min="3598" max="3841" width="11.5703125" style="1005"/>
    <col min="3842" max="3842" width="1.7109375" style="1005" customWidth="1"/>
    <col min="3843" max="3844" width="28.7109375" style="1005" customWidth="1"/>
    <col min="3845" max="3845" width="22.85546875" style="1005" bestFit="1" customWidth="1"/>
    <col min="3846" max="3847" width="40.140625" style="1005" customWidth="1"/>
    <col min="3848" max="3848" width="27.28515625" style="1005" customWidth="1"/>
    <col min="3849" max="3849" width="20.7109375" style="1005" customWidth="1"/>
    <col min="3850" max="3850" width="22.42578125" style="1005" customWidth="1"/>
    <col min="3851" max="3851" width="21.28515625" style="1005" customWidth="1"/>
    <col min="3852" max="3852" width="16" style="1005" bestFit="1" customWidth="1"/>
    <col min="3853" max="3853" width="49" style="1005" customWidth="1"/>
    <col min="3854" max="4097" width="11.5703125" style="1005"/>
    <col min="4098" max="4098" width="1.7109375" style="1005" customWidth="1"/>
    <col min="4099" max="4100" width="28.7109375" style="1005" customWidth="1"/>
    <col min="4101" max="4101" width="22.85546875" style="1005" bestFit="1" customWidth="1"/>
    <col min="4102" max="4103" width="40.140625" style="1005" customWidth="1"/>
    <col min="4104" max="4104" width="27.28515625" style="1005" customWidth="1"/>
    <col min="4105" max="4105" width="20.7109375" style="1005" customWidth="1"/>
    <col min="4106" max="4106" width="22.42578125" style="1005" customWidth="1"/>
    <col min="4107" max="4107" width="21.28515625" style="1005" customWidth="1"/>
    <col min="4108" max="4108" width="16" style="1005" bestFit="1" customWidth="1"/>
    <col min="4109" max="4109" width="49" style="1005" customWidth="1"/>
    <col min="4110" max="4353" width="11.5703125" style="1005"/>
    <col min="4354" max="4354" width="1.7109375" style="1005" customWidth="1"/>
    <col min="4355" max="4356" width="28.7109375" style="1005" customWidth="1"/>
    <col min="4357" max="4357" width="22.85546875" style="1005" bestFit="1" customWidth="1"/>
    <col min="4358" max="4359" width="40.140625" style="1005" customWidth="1"/>
    <col min="4360" max="4360" width="27.28515625" style="1005" customWidth="1"/>
    <col min="4361" max="4361" width="20.7109375" style="1005" customWidth="1"/>
    <col min="4362" max="4362" width="22.42578125" style="1005" customWidth="1"/>
    <col min="4363" max="4363" width="21.28515625" style="1005" customWidth="1"/>
    <col min="4364" max="4364" width="16" style="1005" bestFit="1" customWidth="1"/>
    <col min="4365" max="4365" width="49" style="1005" customWidth="1"/>
    <col min="4366" max="4609" width="11.5703125" style="1005"/>
    <col min="4610" max="4610" width="1.7109375" style="1005" customWidth="1"/>
    <col min="4611" max="4612" width="28.7109375" style="1005" customWidth="1"/>
    <col min="4613" max="4613" width="22.85546875" style="1005" bestFit="1" customWidth="1"/>
    <col min="4614" max="4615" width="40.140625" style="1005" customWidth="1"/>
    <col min="4616" max="4616" width="27.28515625" style="1005" customWidth="1"/>
    <col min="4617" max="4617" width="20.7109375" style="1005" customWidth="1"/>
    <col min="4618" max="4618" width="22.42578125" style="1005" customWidth="1"/>
    <col min="4619" max="4619" width="21.28515625" style="1005" customWidth="1"/>
    <col min="4620" max="4620" width="16" style="1005" bestFit="1" customWidth="1"/>
    <col min="4621" max="4621" width="49" style="1005" customWidth="1"/>
    <col min="4622" max="4865" width="11.5703125" style="1005"/>
    <col min="4866" max="4866" width="1.7109375" style="1005" customWidth="1"/>
    <col min="4867" max="4868" width="28.7109375" style="1005" customWidth="1"/>
    <col min="4869" max="4869" width="22.85546875" style="1005" bestFit="1" customWidth="1"/>
    <col min="4870" max="4871" width="40.140625" style="1005" customWidth="1"/>
    <col min="4872" max="4872" width="27.28515625" style="1005" customWidth="1"/>
    <col min="4873" max="4873" width="20.7109375" style="1005" customWidth="1"/>
    <col min="4874" max="4874" width="22.42578125" style="1005" customWidth="1"/>
    <col min="4875" max="4875" width="21.28515625" style="1005" customWidth="1"/>
    <col min="4876" max="4876" width="16" style="1005" bestFit="1" customWidth="1"/>
    <col min="4877" max="4877" width="49" style="1005" customWidth="1"/>
    <col min="4878" max="5121" width="11.5703125" style="1005"/>
    <col min="5122" max="5122" width="1.7109375" style="1005" customWidth="1"/>
    <col min="5123" max="5124" width="28.7109375" style="1005" customWidth="1"/>
    <col min="5125" max="5125" width="22.85546875" style="1005" bestFit="1" customWidth="1"/>
    <col min="5126" max="5127" width="40.140625" style="1005" customWidth="1"/>
    <col min="5128" max="5128" width="27.28515625" style="1005" customWidth="1"/>
    <col min="5129" max="5129" width="20.7109375" style="1005" customWidth="1"/>
    <col min="5130" max="5130" width="22.42578125" style="1005" customWidth="1"/>
    <col min="5131" max="5131" width="21.28515625" style="1005" customWidth="1"/>
    <col min="5132" max="5132" width="16" style="1005" bestFit="1" customWidth="1"/>
    <col min="5133" max="5133" width="49" style="1005" customWidth="1"/>
    <col min="5134" max="5377" width="11.5703125" style="1005"/>
    <col min="5378" max="5378" width="1.7109375" style="1005" customWidth="1"/>
    <col min="5379" max="5380" width="28.7109375" style="1005" customWidth="1"/>
    <col min="5381" max="5381" width="22.85546875" style="1005" bestFit="1" customWidth="1"/>
    <col min="5382" max="5383" width="40.140625" style="1005" customWidth="1"/>
    <col min="5384" max="5384" width="27.28515625" style="1005" customWidth="1"/>
    <col min="5385" max="5385" width="20.7109375" style="1005" customWidth="1"/>
    <col min="5386" max="5386" width="22.42578125" style="1005" customWidth="1"/>
    <col min="5387" max="5387" width="21.28515625" style="1005" customWidth="1"/>
    <col min="5388" max="5388" width="16" style="1005" bestFit="1" customWidth="1"/>
    <col min="5389" max="5389" width="49" style="1005" customWidth="1"/>
    <col min="5390" max="5633" width="11.5703125" style="1005"/>
    <col min="5634" max="5634" width="1.7109375" style="1005" customWidth="1"/>
    <col min="5635" max="5636" width="28.7109375" style="1005" customWidth="1"/>
    <col min="5637" max="5637" width="22.85546875" style="1005" bestFit="1" customWidth="1"/>
    <col min="5638" max="5639" width="40.140625" style="1005" customWidth="1"/>
    <col min="5640" max="5640" width="27.28515625" style="1005" customWidth="1"/>
    <col min="5641" max="5641" width="20.7109375" style="1005" customWidth="1"/>
    <col min="5642" max="5642" width="22.42578125" style="1005" customWidth="1"/>
    <col min="5643" max="5643" width="21.28515625" style="1005" customWidth="1"/>
    <col min="5644" max="5644" width="16" style="1005" bestFit="1" customWidth="1"/>
    <col min="5645" max="5645" width="49" style="1005" customWidth="1"/>
    <col min="5646" max="5889" width="11.5703125" style="1005"/>
    <col min="5890" max="5890" width="1.7109375" style="1005" customWidth="1"/>
    <col min="5891" max="5892" width="28.7109375" style="1005" customWidth="1"/>
    <col min="5893" max="5893" width="22.85546875" style="1005" bestFit="1" customWidth="1"/>
    <col min="5894" max="5895" width="40.140625" style="1005" customWidth="1"/>
    <col min="5896" max="5896" width="27.28515625" style="1005" customWidth="1"/>
    <col min="5897" max="5897" width="20.7109375" style="1005" customWidth="1"/>
    <col min="5898" max="5898" width="22.42578125" style="1005" customWidth="1"/>
    <col min="5899" max="5899" width="21.28515625" style="1005" customWidth="1"/>
    <col min="5900" max="5900" width="16" style="1005" bestFit="1" customWidth="1"/>
    <col min="5901" max="5901" width="49" style="1005" customWidth="1"/>
    <col min="5902" max="6145" width="11.5703125" style="1005"/>
    <col min="6146" max="6146" width="1.7109375" style="1005" customWidth="1"/>
    <col min="6147" max="6148" width="28.7109375" style="1005" customWidth="1"/>
    <col min="6149" max="6149" width="22.85546875" style="1005" bestFit="1" customWidth="1"/>
    <col min="6150" max="6151" width="40.140625" style="1005" customWidth="1"/>
    <col min="6152" max="6152" width="27.28515625" style="1005" customWidth="1"/>
    <col min="6153" max="6153" width="20.7109375" style="1005" customWidth="1"/>
    <col min="6154" max="6154" width="22.42578125" style="1005" customWidth="1"/>
    <col min="6155" max="6155" width="21.28515625" style="1005" customWidth="1"/>
    <col min="6156" max="6156" width="16" style="1005" bestFit="1" customWidth="1"/>
    <col min="6157" max="6157" width="49" style="1005" customWidth="1"/>
    <col min="6158" max="6401" width="11.5703125" style="1005"/>
    <col min="6402" max="6402" width="1.7109375" style="1005" customWidth="1"/>
    <col min="6403" max="6404" width="28.7109375" style="1005" customWidth="1"/>
    <col min="6405" max="6405" width="22.85546875" style="1005" bestFit="1" customWidth="1"/>
    <col min="6406" max="6407" width="40.140625" style="1005" customWidth="1"/>
    <col min="6408" max="6408" width="27.28515625" style="1005" customWidth="1"/>
    <col min="6409" max="6409" width="20.7109375" style="1005" customWidth="1"/>
    <col min="6410" max="6410" width="22.42578125" style="1005" customWidth="1"/>
    <col min="6411" max="6411" width="21.28515625" style="1005" customWidth="1"/>
    <col min="6412" max="6412" width="16" style="1005" bestFit="1" customWidth="1"/>
    <col min="6413" max="6413" width="49" style="1005" customWidth="1"/>
    <col min="6414" max="6657" width="11.5703125" style="1005"/>
    <col min="6658" max="6658" width="1.7109375" style="1005" customWidth="1"/>
    <col min="6659" max="6660" width="28.7109375" style="1005" customWidth="1"/>
    <col min="6661" max="6661" width="22.85546875" style="1005" bestFit="1" customWidth="1"/>
    <col min="6662" max="6663" width="40.140625" style="1005" customWidth="1"/>
    <col min="6664" max="6664" width="27.28515625" style="1005" customWidth="1"/>
    <col min="6665" max="6665" width="20.7109375" style="1005" customWidth="1"/>
    <col min="6666" max="6666" width="22.42578125" style="1005" customWidth="1"/>
    <col min="6667" max="6667" width="21.28515625" style="1005" customWidth="1"/>
    <col min="6668" max="6668" width="16" style="1005" bestFit="1" customWidth="1"/>
    <col min="6669" max="6669" width="49" style="1005" customWidth="1"/>
    <col min="6670" max="6913" width="11.5703125" style="1005"/>
    <col min="6914" max="6914" width="1.7109375" style="1005" customWidth="1"/>
    <col min="6915" max="6916" width="28.7109375" style="1005" customWidth="1"/>
    <col min="6917" max="6917" width="22.85546875" style="1005" bestFit="1" customWidth="1"/>
    <col min="6918" max="6919" width="40.140625" style="1005" customWidth="1"/>
    <col min="6920" max="6920" width="27.28515625" style="1005" customWidth="1"/>
    <col min="6921" max="6921" width="20.7109375" style="1005" customWidth="1"/>
    <col min="6922" max="6922" width="22.42578125" style="1005" customWidth="1"/>
    <col min="6923" max="6923" width="21.28515625" style="1005" customWidth="1"/>
    <col min="6924" max="6924" width="16" style="1005" bestFit="1" customWidth="1"/>
    <col min="6925" max="6925" width="49" style="1005" customWidth="1"/>
    <col min="6926" max="7169" width="11.5703125" style="1005"/>
    <col min="7170" max="7170" width="1.7109375" style="1005" customWidth="1"/>
    <col min="7171" max="7172" width="28.7109375" style="1005" customWidth="1"/>
    <col min="7173" max="7173" width="22.85546875" style="1005" bestFit="1" customWidth="1"/>
    <col min="7174" max="7175" width="40.140625" style="1005" customWidth="1"/>
    <col min="7176" max="7176" width="27.28515625" style="1005" customWidth="1"/>
    <col min="7177" max="7177" width="20.7109375" style="1005" customWidth="1"/>
    <col min="7178" max="7178" width="22.42578125" style="1005" customWidth="1"/>
    <col min="7179" max="7179" width="21.28515625" style="1005" customWidth="1"/>
    <col min="7180" max="7180" width="16" style="1005" bestFit="1" customWidth="1"/>
    <col min="7181" max="7181" width="49" style="1005" customWidth="1"/>
    <col min="7182" max="7425" width="11.5703125" style="1005"/>
    <col min="7426" max="7426" width="1.7109375" style="1005" customWidth="1"/>
    <col min="7427" max="7428" width="28.7109375" style="1005" customWidth="1"/>
    <col min="7429" max="7429" width="22.85546875" style="1005" bestFit="1" customWidth="1"/>
    <col min="7430" max="7431" width="40.140625" style="1005" customWidth="1"/>
    <col min="7432" max="7432" width="27.28515625" style="1005" customWidth="1"/>
    <col min="7433" max="7433" width="20.7109375" style="1005" customWidth="1"/>
    <col min="7434" max="7434" width="22.42578125" style="1005" customWidth="1"/>
    <col min="7435" max="7435" width="21.28515625" style="1005" customWidth="1"/>
    <col min="7436" max="7436" width="16" style="1005" bestFit="1" customWidth="1"/>
    <col min="7437" max="7437" width="49" style="1005" customWidth="1"/>
    <col min="7438" max="7681" width="11.5703125" style="1005"/>
    <col min="7682" max="7682" width="1.7109375" style="1005" customWidth="1"/>
    <col min="7683" max="7684" width="28.7109375" style="1005" customWidth="1"/>
    <col min="7685" max="7685" width="22.85546875" style="1005" bestFit="1" customWidth="1"/>
    <col min="7686" max="7687" width="40.140625" style="1005" customWidth="1"/>
    <col min="7688" max="7688" width="27.28515625" style="1005" customWidth="1"/>
    <col min="7689" max="7689" width="20.7109375" style="1005" customWidth="1"/>
    <col min="7690" max="7690" width="22.42578125" style="1005" customWidth="1"/>
    <col min="7691" max="7691" width="21.28515625" style="1005" customWidth="1"/>
    <col min="7692" max="7692" width="16" style="1005" bestFit="1" customWidth="1"/>
    <col min="7693" max="7693" width="49" style="1005" customWidth="1"/>
    <col min="7694" max="7937" width="11.5703125" style="1005"/>
    <col min="7938" max="7938" width="1.7109375" style="1005" customWidth="1"/>
    <col min="7939" max="7940" width="28.7109375" style="1005" customWidth="1"/>
    <col min="7941" max="7941" width="22.85546875" style="1005" bestFit="1" customWidth="1"/>
    <col min="7942" max="7943" width="40.140625" style="1005" customWidth="1"/>
    <col min="7944" max="7944" width="27.28515625" style="1005" customWidth="1"/>
    <col min="7945" max="7945" width="20.7109375" style="1005" customWidth="1"/>
    <col min="7946" max="7946" width="22.42578125" style="1005" customWidth="1"/>
    <col min="7947" max="7947" width="21.28515625" style="1005" customWidth="1"/>
    <col min="7948" max="7948" width="16" style="1005" bestFit="1" customWidth="1"/>
    <col min="7949" max="7949" width="49" style="1005" customWidth="1"/>
    <col min="7950" max="8193" width="11.5703125" style="1005"/>
    <col min="8194" max="8194" width="1.7109375" style="1005" customWidth="1"/>
    <col min="8195" max="8196" width="28.7109375" style="1005" customWidth="1"/>
    <col min="8197" max="8197" width="22.85546875" style="1005" bestFit="1" customWidth="1"/>
    <col min="8198" max="8199" width="40.140625" style="1005" customWidth="1"/>
    <col min="8200" max="8200" width="27.28515625" style="1005" customWidth="1"/>
    <col min="8201" max="8201" width="20.7109375" style="1005" customWidth="1"/>
    <col min="8202" max="8202" width="22.42578125" style="1005" customWidth="1"/>
    <col min="8203" max="8203" width="21.28515625" style="1005" customWidth="1"/>
    <col min="8204" max="8204" width="16" style="1005" bestFit="1" customWidth="1"/>
    <col min="8205" max="8205" width="49" style="1005" customWidth="1"/>
    <col min="8206" max="8449" width="11.5703125" style="1005"/>
    <col min="8450" max="8450" width="1.7109375" style="1005" customWidth="1"/>
    <col min="8451" max="8452" width="28.7109375" style="1005" customWidth="1"/>
    <col min="8453" max="8453" width="22.85546875" style="1005" bestFit="1" customWidth="1"/>
    <col min="8454" max="8455" width="40.140625" style="1005" customWidth="1"/>
    <col min="8456" max="8456" width="27.28515625" style="1005" customWidth="1"/>
    <col min="8457" max="8457" width="20.7109375" style="1005" customWidth="1"/>
    <col min="8458" max="8458" width="22.42578125" style="1005" customWidth="1"/>
    <col min="8459" max="8459" width="21.28515625" style="1005" customWidth="1"/>
    <col min="8460" max="8460" width="16" style="1005" bestFit="1" customWidth="1"/>
    <col min="8461" max="8461" width="49" style="1005" customWidth="1"/>
    <col min="8462" max="8705" width="11.5703125" style="1005"/>
    <col min="8706" max="8706" width="1.7109375" style="1005" customWidth="1"/>
    <col min="8707" max="8708" width="28.7109375" style="1005" customWidth="1"/>
    <col min="8709" max="8709" width="22.85546875" style="1005" bestFit="1" customWidth="1"/>
    <col min="8710" max="8711" width="40.140625" style="1005" customWidth="1"/>
    <col min="8712" max="8712" width="27.28515625" style="1005" customWidth="1"/>
    <col min="8713" max="8713" width="20.7109375" style="1005" customWidth="1"/>
    <col min="8714" max="8714" width="22.42578125" style="1005" customWidth="1"/>
    <col min="8715" max="8715" width="21.28515625" style="1005" customWidth="1"/>
    <col min="8716" max="8716" width="16" style="1005" bestFit="1" customWidth="1"/>
    <col min="8717" max="8717" width="49" style="1005" customWidth="1"/>
    <col min="8718" max="8961" width="11.5703125" style="1005"/>
    <col min="8962" max="8962" width="1.7109375" style="1005" customWidth="1"/>
    <col min="8963" max="8964" width="28.7109375" style="1005" customWidth="1"/>
    <col min="8965" max="8965" width="22.85546875" style="1005" bestFit="1" customWidth="1"/>
    <col min="8966" max="8967" width="40.140625" style="1005" customWidth="1"/>
    <col min="8968" max="8968" width="27.28515625" style="1005" customWidth="1"/>
    <col min="8969" max="8969" width="20.7109375" style="1005" customWidth="1"/>
    <col min="8970" max="8970" width="22.42578125" style="1005" customWidth="1"/>
    <col min="8971" max="8971" width="21.28515625" style="1005" customWidth="1"/>
    <col min="8972" max="8972" width="16" style="1005" bestFit="1" customWidth="1"/>
    <col min="8973" max="8973" width="49" style="1005" customWidth="1"/>
    <col min="8974" max="9217" width="11.5703125" style="1005"/>
    <col min="9218" max="9218" width="1.7109375" style="1005" customWidth="1"/>
    <col min="9219" max="9220" width="28.7109375" style="1005" customWidth="1"/>
    <col min="9221" max="9221" width="22.85546875" style="1005" bestFit="1" customWidth="1"/>
    <col min="9222" max="9223" width="40.140625" style="1005" customWidth="1"/>
    <col min="9224" max="9224" width="27.28515625" style="1005" customWidth="1"/>
    <col min="9225" max="9225" width="20.7109375" style="1005" customWidth="1"/>
    <col min="9226" max="9226" width="22.42578125" style="1005" customWidth="1"/>
    <col min="9227" max="9227" width="21.28515625" style="1005" customWidth="1"/>
    <col min="9228" max="9228" width="16" style="1005" bestFit="1" customWidth="1"/>
    <col min="9229" max="9229" width="49" style="1005" customWidth="1"/>
    <col min="9230" max="9473" width="11.5703125" style="1005"/>
    <col min="9474" max="9474" width="1.7109375" style="1005" customWidth="1"/>
    <col min="9475" max="9476" width="28.7109375" style="1005" customWidth="1"/>
    <col min="9477" max="9477" width="22.85546875" style="1005" bestFit="1" customWidth="1"/>
    <col min="9478" max="9479" width="40.140625" style="1005" customWidth="1"/>
    <col min="9480" max="9480" width="27.28515625" style="1005" customWidth="1"/>
    <col min="9481" max="9481" width="20.7109375" style="1005" customWidth="1"/>
    <col min="9482" max="9482" width="22.42578125" style="1005" customWidth="1"/>
    <col min="9483" max="9483" width="21.28515625" style="1005" customWidth="1"/>
    <col min="9484" max="9484" width="16" style="1005" bestFit="1" customWidth="1"/>
    <col min="9485" max="9485" width="49" style="1005" customWidth="1"/>
    <col min="9486" max="9729" width="11.5703125" style="1005"/>
    <col min="9730" max="9730" width="1.7109375" style="1005" customWidth="1"/>
    <col min="9731" max="9732" width="28.7109375" style="1005" customWidth="1"/>
    <col min="9733" max="9733" width="22.85546875" style="1005" bestFit="1" customWidth="1"/>
    <col min="9734" max="9735" width="40.140625" style="1005" customWidth="1"/>
    <col min="9736" max="9736" width="27.28515625" style="1005" customWidth="1"/>
    <col min="9737" max="9737" width="20.7109375" style="1005" customWidth="1"/>
    <col min="9738" max="9738" width="22.42578125" style="1005" customWidth="1"/>
    <col min="9739" max="9739" width="21.28515625" style="1005" customWidth="1"/>
    <col min="9740" max="9740" width="16" style="1005" bestFit="1" customWidth="1"/>
    <col min="9741" max="9741" width="49" style="1005" customWidth="1"/>
    <col min="9742" max="9985" width="11.5703125" style="1005"/>
    <col min="9986" max="9986" width="1.7109375" style="1005" customWidth="1"/>
    <col min="9987" max="9988" width="28.7109375" style="1005" customWidth="1"/>
    <col min="9989" max="9989" width="22.85546875" style="1005" bestFit="1" customWidth="1"/>
    <col min="9990" max="9991" width="40.140625" style="1005" customWidth="1"/>
    <col min="9992" max="9992" width="27.28515625" style="1005" customWidth="1"/>
    <col min="9993" max="9993" width="20.7109375" style="1005" customWidth="1"/>
    <col min="9994" max="9994" width="22.42578125" style="1005" customWidth="1"/>
    <col min="9995" max="9995" width="21.28515625" style="1005" customWidth="1"/>
    <col min="9996" max="9996" width="16" style="1005" bestFit="1" customWidth="1"/>
    <col min="9997" max="9997" width="49" style="1005" customWidth="1"/>
    <col min="9998" max="10241" width="11.5703125" style="1005"/>
    <col min="10242" max="10242" width="1.7109375" style="1005" customWidth="1"/>
    <col min="10243" max="10244" width="28.7109375" style="1005" customWidth="1"/>
    <col min="10245" max="10245" width="22.85546875" style="1005" bestFit="1" customWidth="1"/>
    <col min="10246" max="10247" width="40.140625" style="1005" customWidth="1"/>
    <col min="10248" max="10248" width="27.28515625" style="1005" customWidth="1"/>
    <col min="10249" max="10249" width="20.7109375" style="1005" customWidth="1"/>
    <col min="10250" max="10250" width="22.42578125" style="1005" customWidth="1"/>
    <col min="10251" max="10251" width="21.28515625" style="1005" customWidth="1"/>
    <col min="10252" max="10252" width="16" style="1005" bestFit="1" customWidth="1"/>
    <col min="10253" max="10253" width="49" style="1005" customWidth="1"/>
    <col min="10254" max="10497" width="11.5703125" style="1005"/>
    <col min="10498" max="10498" width="1.7109375" style="1005" customWidth="1"/>
    <col min="10499" max="10500" width="28.7109375" style="1005" customWidth="1"/>
    <col min="10501" max="10501" width="22.85546875" style="1005" bestFit="1" customWidth="1"/>
    <col min="10502" max="10503" width="40.140625" style="1005" customWidth="1"/>
    <col min="10504" max="10504" width="27.28515625" style="1005" customWidth="1"/>
    <col min="10505" max="10505" width="20.7109375" style="1005" customWidth="1"/>
    <col min="10506" max="10506" width="22.42578125" style="1005" customWidth="1"/>
    <col min="10507" max="10507" width="21.28515625" style="1005" customWidth="1"/>
    <col min="10508" max="10508" width="16" style="1005" bestFit="1" customWidth="1"/>
    <col min="10509" max="10509" width="49" style="1005" customWidth="1"/>
    <col min="10510" max="10753" width="11.5703125" style="1005"/>
    <col min="10754" max="10754" width="1.7109375" style="1005" customWidth="1"/>
    <col min="10755" max="10756" width="28.7109375" style="1005" customWidth="1"/>
    <col min="10757" max="10757" width="22.85546875" style="1005" bestFit="1" customWidth="1"/>
    <col min="10758" max="10759" width="40.140625" style="1005" customWidth="1"/>
    <col min="10760" max="10760" width="27.28515625" style="1005" customWidth="1"/>
    <col min="10761" max="10761" width="20.7109375" style="1005" customWidth="1"/>
    <col min="10762" max="10762" width="22.42578125" style="1005" customWidth="1"/>
    <col min="10763" max="10763" width="21.28515625" style="1005" customWidth="1"/>
    <col min="10764" max="10764" width="16" style="1005" bestFit="1" customWidth="1"/>
    <col min="10765" max="10765" width="49" style="1005" customWidth="1"/>
    <col min="10766" max="11009" width="11.5703125" style="1005"/>
    <col min="11010" max="11010" width="1.7109375" style="1005" customWidth="1"/>
    <col min="11011" max="11012" width="28.7109375" style="1005" customWidth="1"/>
    <col min="11013" max="11013" width="22.85546875" style="1005" bestFit="1" customWidth="1"/>
    <col min="11014" max="11015" width="40.140625" style="1005" customWidth="1"/>
    <col min="11016" max="11016" width="27.28515625" style="1005" customWidth="1"/>
    <col min="11017" max="11017" width="20.7109375" style="1005" customWidth="1"/>
    <col min="11018" max="11018" width="22.42578125" style="1005" customWidth="1"/>
    <col min="11019" max="11019" width="21.28515625" style="1005" customWidth="1"/>
    <col min="11020" max="11020" width="16" style="1005" bestFit="1" customWidth="1"/>
    <col min="11021" max="11021" width="49" style="1005" customWidth="1"/>
    <col min="11022" max="11265" width="11.5703125" style="1005"/>
    <col min="11266" max="11266" width="1.7109375" style="1005" customWidth="1"/>
    <col min="11267" max="11268" width="28.7109375" style="1005" customWidth="1"/>
    <col min="11269" max="11269" width="22.85546875" style="1005" bestFit="1" customWidth="1"/>
    <col min="11270" max="11271" width="40.140625" style="1005" customWidth="1"/>
    <col min="11272" max="11272" width="27.28515625" style="1005" customWidth="1"/>
    <col min="11273" max="11273" width="20.7109375" style="1005" customWidth="1"/>
    <col min="11274" max="11274" width="22.42578125" style="1005" customWidth="1"/>
    <col min="11275" max="11275" width="21.28515625" style="1005" customWidth="1"/>
    <col min="11276" max="11276" width="16" style="1005" bestFit="1" customWidth="1"/>
    <col min="11277" max="11277" width="49" style="1005" customWidth="1"/>
    <col min="11278" max="11521" width="11.5703125" style="1005"/>
    <col min="11522" max="11522" width="1.7109375" style="1005" customWidth="1"/>
    <col min="11523" max="11524" width="28.7109375" style="1005" customWidth="1"/>
    <col min="11525" max="11525" width="22.85546875" style="1005" bestFit="1" customWidth="1"/>
    <col min="11526" max="11527" width="40.140625" style="1005" customWidth="1"/>
    <col min="11528" max="11528" width="27.28515625" style="1005" customWidth="1"/>
    <col min="11529" max="11529" width="20.7109375" style="1005" customWidth="1"/>
    <col min="11530" max="11530" width="22.42578125" style="1005" customWidth="1"/>
    <col min="11531" max="11531" width="21.28515625" style="1005" customWidth="1"/>
    <col min="11532" max="11532" width="16" style="1005" bestFit="1" customWidth="1"/>
    <col min="11533" max="11533" width="49" style="1005" customWidth="1"/>
    <col min="11534" max="11777" width="11.5703125" style="1005"/>
    <col min="11778" max="11778" width="1.7109375" style="1005" customWidth="1"/>
    <col min="11779" max="11780" width="28.7109375" style="1005" customWidth="1"/>
    <col min="11781" max="11781" width="22.85546875" style="1005" bestFit="1" customWidth="1"/>
    <col min="11782" max="11783" width="40.140625" style="1005" customWidth="1"/>
    <col min="11784" max="11784" width="27.28515625" style="1005" customWidth="1"/>
    <col min="11785" max="11785" width="20.7109375" style="1005" customWidth="1"/>
    <col min="11786" max="11786" width="22.42578125" style="1005" customWidth="1"/>
    <col min="11787" max="11787" width="21.28515625" style="1005" customWidth="1"/>
    <col min="11788" max="11788" width="16" style="1005" bestFit="1" customWidth="1"/>
    <col min="11789" max="11789" width="49" style="1005" customWidth="1"/>
    <col min="11790" max="12033" width="11.5703125" style="1005"/>
    <col min="12034" max="12034" width="1.7109375" style="1005" customWidth="1"/>
    <col min="12035" max="12036" width="28.7109375" style="1005" customWidth="1"/>
    <col min="12037" max="12037" width="22.85546875" style="1005" bestFit="1" customWidth="1"/>
    <col min="12038" max="12039" width="40.140625" style="1005" customWidth="1"/>
    <col min="12040" max="12040" width="27.28515625" style="1005" customWidth="1"/>
    <col min="12041" max="12041" width="20.7109375" style="1005" customWidth="1"/>
    <col min="12042" max="12042" width="22.42578125" style="1005" customWidth="1"/>
    <col min="12043" max="12043" width="21.28515625" style="1005" customWidth="1"/>
    <col min="12044" max="12044" width="16" style="1005" bestFit="1" customWidth="1"/>
    <col min="12045" max="12045" width="49" style="1005" customWidth="1"/>
    <col min="12046" max="12289" width="11.5703125" style="1005"/>
    <col min="12290" max="12290" width="1.7109375" style="1005" customWidth="1"/>
    <col min="12291" max="12292" width="28.7109375" style="1005" customWidth="1"/>
    <col min="12293" max="12293" width="22.85546875" style="1005" bestFit="1" customWidth="1"/>
    <col min="12294" max="12295" width="40.140625" style="1005" customWidth="1"/>
    <col min="12296" max="12296" width="27.28515625" style="1005" customWidth="1"/>
    <col min="12297" max="12297" width="20.7109375" style="1005" customWidth="1"/>
    <col min="12298" max="12298" width="22.42578125" style="1005" customWidth="1"/>
    <col min="12299" max="12299" width="21.28515625" style="1005" customWidth="1"/>
    <col min="12300" max="12300" width="16" style="1005" bestFit="1" customWidth="1"/>
    <col min="12301" max="12301" width="49" style="1005" customWidth="1"/>
    <col min="12302" max="12545" width="11.5703125" style="1005"/>
    <col min="12546" max="12546" width="1.7109375" style="1005" customWidth="1"/>
    <col min="12547" max="12548" width="28.7109375" style="1005" customWidth="1"/>
    <col min="12549" max="12549" width="22.85546875" style="1005" bestFit="1" customWidth="1"/>
    <col min="12550" max="12551" width="40.140625" style="1005" customWidth="1"/>
    <col min="12552" max="12552" width="27.28515625" style="1005" customWidth="1"/>
    <col min="12553" max="12553" width="20.7109375" style="1005" customWidth="1"/>
    <col min="12554" max="12554" width="22.42578125" style="1005" customWidth="1"/>
    <col min="12555" max="12555" width="21.28515625" style="1005" customWidth="1"/>
    <col min="12556" max="12556" width="16" style="1005" bestFit="1" customWidth="1"/>
    <col min="12557" max="12557" width="49" style="1005" customWidth="1"/>
    <col min="12558" max="12801" width="11.5703125" style="1005"/>
    <col min="12802" max="12802" width="1.7109375" style="1005" customWidth="1"/>
    <col min="12803" max="12804" width="28.7109375" style="1005" customWidth="1"/>
    <col min="12805" max="12805" width="22.85546875" style="1005" bestFit="1" customWidth="1"/>
    <col min="12806" max="12807" width="40.140625" style="1005" customWidth="1"/>
    <col min="12808" max="12808" width="27.28515625" style="1005" customWidth="1"/>
    <col min="12809" max="12809" width="20.7109375" style="1005" customWidth="1"/>
    <col min="12810" max="12810" width="22.42578125" style="1005" customWidth="1"/>
    <col min="12811" max="12811" width="21.28515625" style="1005" customWidth="1"/>
    <col min="12812" max="12812" width="16" style="1005" bestFit="1" customWidth="1"/>
    <col min="12813" max="12813" width="49" style="1005" customWidth="1"/>
    <col min="12814" max="13057" width="11.5703125" style="1005"/>
    <col min="13058" max="13058" width="1.7109375" style="1005" customWidth="1"/>
    <col min="13059" max="13060" width="28.7109375" style="1005" customWidth="1"/>
    <col min="13061" max="13061" width="22.85546875" style="1005" bestFit="1" customWidth="1"/>
    <col min="13062" max="13063" width="40.140625" style="1005" customWidth="1"/>
    <col min="13064" max="13064" width="27.28515625" style="1005" customWidth="1"/>
    <col min="13065" max="13065" width="20.7109375" style="1005" customWidth="1"/>
    <col min="13066" max="13066" width="22.42578125" style="1005" customWidth="1"/>
    <col min="13067" max="13067" width="21.28515625" style="1005" customWidth="1"/>
    <col min="13068" max="13068" width="16" style="1005" bestFit="1" customWidth="1"/>
    <col min="13069" max="13069" width="49" style="1005" customWidth="1"/>
    <col min="13070" max="13313" width="11.5703125" style="1005"/>
    <col min="13314" max="13314" width="1.7109375" style="1005" customWidth="1"/>
    <col min="13315" max="13316" width="28.7109375" style="1005" customWidth="1"/>
    <col min="13317" max="13317" width="22.85546875" style="1005" bestFit="1" customWidth="1"/>
    <col min="13318" max="13319" width="40.140625" style="1005" customWidth="1"/>
    <col min="13320" max="13320" width="27.28515625" style="1005" customWidth="1"/>
    <col min="13321" max="13321" width="20.7109375" style="1005" customWidth="1"/>
    <col min="13322" max="13322" width="22.42578125" style="1005" customWidth="1"/>
    <col min="13323" max="13323" width="21.28515625" style="1005" customWidth="1"/>
    <col min="13324" max="13324" width="16" style="1005" bestFit="1" customWidth="1"/>
    <col min="13325" max="13325" width="49" style="1005" customWidth="1"/>
    <col min="13326" max="13569" width="11.5703125" style="1005"/>
    <col min="13570" max="13570" width="1.7109375" style="1005" customWidth="1"/>
    <col min="13571" max="13572" width="28.7109375" style="1005" customWidth="1"/>
    <col min="13573" max="13573" width="22.85546875" style="1005" bestFit="1" customWidth="1"/>
    <col min="13574" max="13575" width="40.140625" style="1005" customWidth="1"/>
    <col min="13576" max="13576" width="27.28515625" style="1005" customWidth="1"/>
    <col min="13577" max="13577" width="20.7109375" style="1005" customWidth="1"/>
    <col min="13578" max="13578" width="22.42578125" style="1005" customWidth="1"/>
    <col min="13579" max="13579" width="21.28515625" style="1005" customWidth="1"/>
    <col min="13580" max="13580" width="16" style="1005" bestFit="1" customWidth="1"/>
    <col min="13581" max="13581" width="49" style="1005" customWidth="1"/>
    <col min="13582" max="13825" width="11.5703125" style="1005"/>
    <col min="13826" max="13826" width="1.7109375" style="1005" customWidth="1"/>
    <col min="13827" max="13828" width="28.7109375" style="1005" customWidth="1"/>
    <col min="13829" max="13829" width="22.85546875" style="1005" bestFit="1" customWidth="1"/>
    <col min="13830" max="13831" width="40.140625" style="1005" customWidth="1"/>
    <col min="13832" max="13832" width="27.28515625" style="1005" customWidth="1"/>
    <col min="13833" max="13833" width="20.7109375" style="1005" customWidth="1"/>
    <col min="13834" max="13834" width="22.42578125" style="1005" customWidth="1"/>
    <col min="13835" max="13835" width="21.28515625" style="1005" customWidth="1"/>
    <col min="13836" max="13836" width="16" style="1005" bestFit="1" customWidth="1"/>
    <col min="13837" max="13837" width="49" style="1005" customWidth="1"/>
    <col min="13838" max="14081" width="11.5703125" style="1005"/>
    <col min="14082" max="14082" width="1.7109375" style="1005" customWidth="1"/>
    <col min="14083" max="14084" width="28.7109375" style="1005" customWidth="1"/>
    <col min="14085" max="14085" width="22.85546875" style="1005" bestFit="1" customWidth="1"/>
    <col min="14086" max="14087" width="40.140625" style="1005" customWidth="1"/>
    <col min="14088" max="14088" width="27.28515625" style="1005" customWidth="1"/>
    <col min="14089" max="14089" width="20.7109375" style="1005" customWidth="1"/>
    <col min="14090" max="14090" width="22.42578125" style="1005" customWidth="1"/>
    <col min="14091" max="14091" width="21.28515625" style="1005" customWidth="1"/>
    <col min="14092" max="14092" width="16" style="1005" bestFit="1" customWidth="1"/>
    <col min="14093" max="14093" width="49" style="1005" customWidth="1"/>
    <col min="14094" max="14337" width="11.5703125" style="1005"/>
    <col min="14338" max="14338" width="1.7109375" style="1005" customWidth="1"/>
    <col min="14339" max="14340" width="28.7109375" style="1005" customWidth="1"/>
    <col min="14341" max="14341" width="22.85546875" style="1005" bestFit="1" customWidth="1"/>
    <col min="14342" max="14343" width="40.140625" style="1005" customWidth="1"/>
    <col min="14344" max="14344" width="27.28515625" style="1005" customWidth="1"/>
    <col min="14345" max="14345" width="20.7109375" style="1005" customWidth="1"/>
    <col min="14346" max="14346" width="22.42578125" style="1005" customWidth="1"/>
    <col min="14347" max="14347" width="21.28515625" style="1005" customWidth="1"/>
    <col min="14348" max="14348" width="16" style="1005" bestFit="1" customWidth="1"/>
    <col min="14349" max="14349" width="49" style="1005" customWidth="1"/>
    <col min="14350" max="14593" width="11.5703125" style="1005"/>
    <col min="14594" max="14594" width="1.7109375" style="1005" customWidth="1"/>
    <col min="14595" max="14596" width="28.7109375" style="1005" customWidth="1"/>
    <col min="14597" max="14597" width="22.85546875" style="1005" bestFit="1" customWidth="1"/>
    <col min="14598" max="14599" width="40.140625" style="1005" customWidth="1"/>
    <col min="14600" max="14600" width="27.28515625" style="1005" customWidth="1"/>
    <col min="14601" max="14601" width="20.7109375" style="1005" customWidth="1"/>
    <col min="14602" max="14602" width="22.42578125" style="1005" customWidth="1"/>
    <col min="14603" max="14603" width="21.28515625" style="1005" customWidth="1"/>
    <col min="14604" max="14604" width="16" style="1005" bestFit="1" customWidth="1"/>
    <col min="14605" max="14605" width="49" style="1005" customWidth="1"/>
    <col min="14606" max="14849" width="11.5703125" style="1005"/>
    <col min="14850" max="14850" width="1.7109375" style="1005" customWidth="1"/>
    <col min="14851" max="14852" width="28.7109375" style="1005" customWidth="1"/>
    <col min="14853" max="14853" width="22.85546875" style="1005" bestFit="1" customWidth="1"/>
    <col min="14854" max="14855" width="40.140625" style="1005" customWidth="1"/>
    <col min="14856" max="14856" width="27.28515625" style="1005" customWidth="1"/>
    <col min="14857" max="14857" width="20.7109375" style="1005" customWidth="1"/>
    <col min="14858" max="14858" width="22.42578125" style="1005" customWidth="1"/>
    <col min="14859" max="14859" width="21.28515625" style="1005" customWidth="1"/>
    <col min="14860" max="14860" width="16" style="1005" bestFit="1" customWidth="1"/>
    <col min="14861" max="14861" width="49" style="1005" customWidth="1"/>
    <col min="14862" max="15105" width="11.5703125" style="1005"/>
    <col min="15106" max="15106" width="1.7109375" style="1005" customWidth="1"/>
    <col min="15107" max="15108" width="28.7109375" style="1005" customWidth="1"/>
    <col min="15109" max="15109" width="22.85546875" style="1005" bestFit="1" customWidth="1"/>
    <col min="15110" max="15111" width="40.140625" style="1005" customWidth="1"/>
    <col min="15112" max="15112" width="27.28515625" style="1005" customWidth="1"/>
    <col min="15113" max="15113" width="20.7109375" style="1005" customWidth="1"/>
    <col min="15114" max="15114" width="22.42578125" style="1005" customWidth="1"/>
    <col min="15115" max="15115" width="21.28515625" style="1005" customWidth="1"/>
    <col min="15116" max="15116" width="16" style="1005" bestFit="1" customWidth="1"/>
    <col min="15117" max="15117" width="49" style="1005" customWidth="1"/>
    <col min="15118" max="15361" width="11.5703125" style="1005"/>
    <col min="15362" max="15362" width="1.7109375" style="1005" customWidth="1"/>
    <col min="15363" max="15364" width="28.7109375" style="1005" customWidth="1"/>
    <col min="15365" max="15365" width="22.85546875" style="1005" bestFit="1" customWidth="1"/>
    <col min="15366" max="15367" width="40.140625" style="1005" customWidth="1"/>
    <col min="15368" max="15368" width="27.28515625" style="1005" customWidth="1"/>
    <col min="15369" max="15369" width="20.7109375" style="1005" customWidth="1"/>
    <col min="15370" max="15370" width="22.42578125" style="1005" customWidth="1"/>
    <col min="15371" max="15371" width="21.28515625" style="1005" customWidth="1"/>
    <col min="15372" max="15372" width="16" style="1005" bestFit="1" customWidth="1"/>
    <col min="15373" max="15373" width="49" style="1005" customWidth="1"/>
    <col min="15374" max="15617" width="11.5703125" style="1005"/>
    <col min="15618" max="15618" width="1.7109375" style="1005" customWidth="1"/>
    <col min="15619" max="15620" width="28.7109375" style="1005" customWidth="1"/>
    <col min="15621" max="15621" width="22.85546875" style="1005" bestFit="1" customWidth="1"/>
    <col min="15622" max="15623" width="40.140625" style="1005" customWidth="1"/>
    <col min="15624" max="15624" width="27.28515625" style="1005" customWidth="1"/>
    <col min="15625" max="15625" width="20.7109375" style="1005" customWidth="1"/>
    <col min="15626" max="15626" width="22.42578125" style="1005" customWidth="1"/>
    <col min="15627" max="15627" width="21.28515625" style="1005" customWidth="1"/>
    <col min="15628" max="15628" width="16" style="1005" bestFit="1" customWidth="1"/>
    <col min="15629" max="15629" width="49" style="1005" customWidth="1"/>
    <col min="15630" max="15873" width="11.5703125" style="1005"/>
    <col min="15874" max="15874" width="1.7109375" style="1005" customWidth="1"/>
    <col min="15875" max="15876" width="28.7109375" style="1005" customWidth="1"/>
    <col min="15877" max="15877" width="22.85546875" style="1005" bestFit="1" customWidth="1"/>
    <col min="15878" max="15879" width="40.140625" style="1005" customWidth="1"/>
    <col min="15880" max="15880" width="27.28515625" style="1005" customWidth="1"/>
    <col min="15881" max="15881" width="20.7109375" style="1005" customWidth="1"/>
    <col min="15882" max="15882" width="22.42578125" style="1005" customWidth="1"/>
    <col min="15883" max="15883" width="21.28515625" style="1005" customWidth="1"/>
    <col min="15884" max="15884" width="16" style="1005" bestFit="1" customWidth="1"/>
    <col min="15885" max="15885" width="49" style="1005" customWidth="1"/>
    <col min="15886" max="16129" width="11.5703125" style="1005"/>
    <col min="16130" max="16130" width="1.7109375" style="1005" customWidth="1"/>
    <col min="16131" max="16132" width="28.7109375" style="1005" customWidth="1"/>
    <col min="16133" max="16133" width="22.85546875" style="1005" bestFit="1" customWidth="1"/>
    <col min="16134" max="16135" width="40.140625" style="1005" customWidth="1"/>
    <col min="16136" max="16136" width="27.28515625" style="1005" customWidth="1"/>
    <col min="16137" max="16137" width="20.7109375" style="1005" customWidth="1"/>
    <col min="16138" max="16138" width="22.42578125" style="1005" customWidth="1"/>
    <col min="16139" max="16139" width="21.28515625" style="1005" customWidth="1"/>
    <col min="16140" max="16140" width="16" style="1005" bestFit="1" customWidth="1"/>
    <col min="16141" max="16141" width="49" style="1005" customWidth="1"/>
    <col min="16142" max="16384" width="11.5703125" style="1005"/>
  </cols>
  <sheetData>
    <row r="3" spans="1:21" ht="66.75" customHeight="1" x14ac:dyDescent="0.2">
      <c r="A3" s="1622" t="s">
        <v>1479</v>
      </c>
      <c r="B3" s="1623"/>
      <c r="C3" s="1623"/>
      <c r="D3" s="1623"/>
      <c r="E3" s="1623"/>
      <c r="F3" s="1623"/>
      <c r="G3" s="1623"/>
      <c r="H3" s="1623"/>
      <c r="I3" s="1623"/>
      <c r="J3" s="1623"/>
      <c r="K3" s="1623"/>
      <c r="L3" s="1623"/>
      <c r="M3" s="1623"/>
      <c r="N3" s="1623"/>
      <c r="O3" s="1623"/>
      <c r="P3" s="1623"/>
      <c r="Q3" s="1623"/>
      <c r="R3" s="1623"/>
      <c r="S3" s="1623"/>
    </row>
    <row r="4" spans="1:21" ht="12.75" thickBot="1" x14ac:dyDescent="0.25"/>
    <row r="5" spans="1:21" s="1006" customFormat="1" ht="27.75" customHeight="1" thickTop="1" thickBot="1" x14ac:dyDescent="0.25">
      <c r="A5" s="1628" t="s">
        <v>41</v>
      </c>
      <c r="B5" s="1626" t="s">
        <v>42</v>
      </c>
      <c r="C5" s="1626" t="s">
        <v>43</v>
      </c>
      <c r="D5" s="1627" t="s">
        <v>182</v>
      </c>
      <c r="E5" s="1639" t="s">
        <v>529</v>
      </c>
      <c r="F5" s="1638" t="s">
        <v>530</v>
      </c>
      <c r="G5" s="1637" t="s">
        <v>49</v>
      </c>
      <c r="H5" s="1637"/>
      <c r="I5" s="1637"/>
      <c r="J5" s="1637"/>
      <c r="K5" s="1637"/>
      <c r="L5" s="1637"/>
      <c r="M5" s="1637"/>
      <c r="N5" s="1637"/>
      <c r="O5" s="1637"/>
      <c r="P5" s="1637"/>
      <c r="Q5" s="1621" t="s">
        <v>986</v>
      </c>
      <c r="R5" s="1621"/>
      <c r="S5" s="1621"/>
      <c r="T5" s="1630" t="s">
        <v>1436</v>
      </c>
      <c r="U5" s="1631"/>
    </row>
    <row r="6" spans="1:21" s="1006" customFormat="1" ht="27.75" customHeight="1" thickTop="1" thickBot="1" x14ac:dyDescent="0.25">
      <c r="A6" s="1628"/>
      <c r="B6" s="1626"/>
      <c r="C6" s="1626"/>
      <c r="D6" s="1627"/>
      <c r="E6" s="1639"/>
      <c r="F6" s="1638"/>
      <c r="G6" s="1637"/>
      <c r="H6" s="1637"/>
      <c r="I6" s="1637"/>
      <c r="J6" s="1637"/>
      <c r="K6" s="1637"/>
      <c r="L6" s="1637"/>
      <c r="M6" s="1637"/>
      <c r="N6" s="1637"/>
      <c r="O6" s="1637"/>
      <c r="P6" s="1637"/>
      <c r="Q6" s="1621"/>
      <c r="R6" s="1621"/>
      <c r="S6" s="1621"/>
      <c r="T6" s="1632"/>
      <c r="U6" s="1633"/>
    </row>
    <row r="7" spans="1:21" s="1006" customFormat="1" ht="60" customHeight="1" thickTop="1" thickBot="1" x14ac:dyDescent="0.25">
      <c r="A7" s="1628"/>
      <c r="B7" s="1626"/>
      <c r="C7" s="1626"/>
      <c r="D7" s="1627"/>
      <c r="E7" s="1007" t="s">
        <v>531</v>
      </c>
      <c r="F7" s="1008" t="s">
        <v>532</v>
      </c>
      <c r="G7" s="1008" t="s">
        <v>533</v>
      </c>
      <c r="H7" s="1008" t="s">
        <v>534</v>
      </c>
      <c r="I7" s="1008" t="s">
        <v>535</v>
      </c>
      <c r="J7" s="1008" t="s">
        <v>536</v>
      </c>
      <c r="K7" s="1007" t="s">
        <v>537</v>
      </c>
      <c r="L7" s="1009" t="s">
        <v>538</v>
      </c>
      <c r="M7" s="1007" t="s">
        <v>539</v>
      </c>
      <c r="N7" s="1007" t="s">
        <v>540</v>
      </c>
      <c r="O7" s="1007" t="s">
        <v>541</v>
      </c>
      <c r="P7" s="1007" t="s">
        <v>542</v>
      </c>
      <c r="Q7" s="1010" t="s">
        <v>989</v>
      </c>
      <c r="R7" s="1010" t="s">
        <v>987</v>
      </c>
      <c r="S7" s="1010" t="s">
        <v>996</v>
      </c>
      <c r="T7" s="1003" t="s">
        <v>973</v>
      </c>
      <c r="U7" s="1001" t="s">
        <v>1127</v>
      </c>
    </row>
    <row r="8" spans="1:21" s="878" customFormat="1" ht="44.25" customHeight="1" thickTop="1" x14ac:dyDescent="0.2">
      <c r="A8" s="945" t="s">
        <v>1450</v>
      </c>
      <c r="B8" s="1000" t="s">
        <v>1451</v>
      </c>
      <c r="C8" s="935"/>
      <c r="D8" s="1146">
        <f>SUM(D9:D15)</f>
        <v>8000000000</v>
      </c>
      <c r="E8" s="936"/>
      <c r="F8" s="937"/>
      <c r="G8" s="937"/>
      <c r="H8" s="937"/>
      <c r="I8" s="937"/>
      <c r="J8" s="938"/>
      <c r="K8" s="938"/>
      <c r="L8" s="938"/>
      <c r="M8" s="939"/>
      <c r="N8" s="937"/>
      <c r="O8" s="941"/>
      <c r="P8" s="942"/>
      <c r="Q8" s="941"/>
      <c r="R8" s="941"/>
      <c r="S8" s="943"/>
      <c r="T8" s="1004"/>
      <c r="U8" s="1002"/>
    </row>
    <row r="9" spans="1:21" s="1018" customFormat="1" ht="36" x14ac:dyDescent="0.2">
      <c r="A9" s="1629" t="s">
        <v>544</v>
      </c>
      <c r="B9" s="1011" t="s">
        <v>545</v>
      </c>
      <c r="C9" s="1012" t="s">
        <v>546</v>
      </c>
      <c r="D9" s="1152">
        <v>120000000</v>
      </c>
      <c r="E9" s="1013" t="s">
        <v>74</v>
      </c>
      <c r="F9" s="1013" t="s">
        <v>74</v>
      </c>
      <c r="G9" s="1014" t="s">
        <v>193</v>
      </c>
      <c r="H9" s="1014" t="s">
        <v>193</v>
      </c>
      <c r="I9" s="1015">
        <v>43192</v>
      </c>
      <c r="J9" s="1015">
        <v>43222</v>
      </c>
      <c r="K9" s="1014" t="s">
        <v>193</v>
      </c>
      <c r="L9" s="1015">
        <v>43346</v>
      </c>
      <c r="M9" s="1015">
        <v>43367</v>
      </c>
      <c r="N9" s="1015">
        <v>43395</v>
      </c>
      <c r="O9" s="1015">
        <v>43417</v>
      </c>
      <c r="P9" s="1015">
        <v>43430</v>
      </c>
      <c r="Q9" s="1625" t="s">
        <v>1476</v>
      </c>
      <c r="R9" s="1013" t="s">
        <v>193</v>
      </c>
      <c r="S9" s="1624"/>
      <c r="T9" s="1016"/>
      <c r="U9" s="1017"/>
    </row>
    <row r="10" spans="1:21" s="1018" customFormat="1" ht="36" x14ac:dyDescent="0.2">
      <c r="A10" s="1629"/>
      <c r="B10" s="1011" t="s">
        <v>547</v>
      </c>
      <c r="C10" s="1012" t="s">
        <v>548</v>
      </c>
      <c r="D10" s="1152">
        <v>800000000</v>
      </c>
      <c r="E10" s="1013" t="s">
        <v>74</v>
      </c>
      <c r="F10" s="1013" t="s">
        <v>74</v>
      </c>
      <c r="G10" s="1014" t="s">
        <v>193</v>
      </c>
      <c r="H10" s="1014" t="s">
        <v>193</v>
      </c>
      <c r="I10" s="1015">
        <v>43192</v>
      </c>
      <c r="J10" s="1015">
        <v>43222</v>
      </c>
      <c r="K10" s="1014" t="s">
        <v>193</v>
      </c>
      <c r="L10" s="1015">
        <v>43346</v>
      </c>
      <c r="M10" s="1015">
        <v>43367</v>
      </c>
      <c r="N10" s="1015">
        <v>43395</v>
      </c>
      <c r="O10" s="1015">
        <v>43417</v>
      </c>
      <c r="P10" s="1015">
        <v>43430</v>
      </c>
      <c r="Q10" s="1625"/>
      <c r="R10" s="1013" t="s">
        <v>193</v>
      </c>
      <c r="S10" s="1624"/>
      <c r="T10" s="1016"/>
      <c r="U10" s="1017"/>
    </row>
    <row r="11" spans="1:21" s="1018" customFormat="1" ht="36" x14ac:dyDescent="0.2">
      <c r="A11" s="1629"/>
      <c r="B11" s="1011" t="s">
        <v>549</v>
      </c>
      <c r="C11" s="1012" t="s">
        <v>550</v>
      </c>
      <c r="D11" s="1152">
        <v>1000000000</v>
      </c>
      <c r="E11" s="1013" t="s">
        <v>74</v>
      </c>
      <c r="F11" s="1013" t="s">
        <v>74</v>
      </c>
      <c r="G11" s="1014" t="s">
        <v>193</v>
      </c>
      <c r="H11" s="1014" t="s">
        <v>193</v>
      </c>
      <c r="I11" s="1015">
        <v>43192</v>
      </c>
      <c r="J11" s="1015">
        <v>43222</v>
      </c>
      <c r="K11" s="1014" t="s">
        <v>193</v>
      </c>
      <c r="L11" s="1015">
        <v>43346</v>
      </c>
      <c r="M11" s="1015">
        <v>43367</v>
      </c>
      <c r="N11" s="1015">
        <v>43402</v>
      </c>
      <c r="O11" s="1015">
        <v>43417</v>
      </c>
      <c r="P11" s="1015">
        <v>43433</v>
      </c>
      <c r="Q11" s="1625"/>
      <c r="R11" s="1013" t="s">
        <v>193</v>
      </c>
      <c r="S11" s="1624"/>
      <c r="T11" s="1016"/>
      <c r="U11" s="1017"/>
    </row>
    <row r="12" spans="1:21" s="1018" customFormat="1" ht="36" x14ac:dyDescent="0.2">
      <c r="A12" s="1629" t="s">
        <v>544</v>
      </c>
      <c r="B12" s="1011" t="s">
        <v>551</v>
      </c>
      <c r="C12" s="1012" t="s">
        <v>552</v>
      </c>
      <c r="D12" s="1152">
        <v>3000000000</v>
      </c>
      <c r="E12" s="1013" t="s">
        <v>74</v>
      </c>
      <c r="F12" s="1013" t="s">
        <v>74</v>
      </c>
      <c r="G12" s="1014" t="s">
        <v>193</v>
      </c>
      <c r="H12" s="1014" t="s">
        <v>193</v>
      </c>
      <c r="I12" s="1015">
        <v>43192</v>
      </c>
      <c r="J12" s="1015">
        <v>43222</v>
      </c>
      <c r="K12" s="1014" t="s">
        <v>193</v>
      </c>
      <c r="L12" s="1015">
        <v>43346</v>
      </c>
      <c r="M12" s="1015">
        <v>43367</v>
      </c>
      <c r="N12" s="1015">
        <v>43395</v>
      </c>
      <c r="O12" s="1015">
        <v>43417</v>
      </c>
      <c r="P12" s="1015">
        <v>43430</v>
      </c>
      <c r="Q12" s="1625"/>
      <c r="R12" s="1013" t="s">
        <v>193</v>
      </c>
      <c r="S12" s="1624"/>
      <c r="T12" s="1016"/>
      <c r="U12" s="1017"/>
    </row>
    <row r="13" spans="1:21" s="1018" customFormat="1" ht="72" x14ac:dyDescent="0.2">
      <c r="A13" s="1629"/>
      <c r="B13" s="1011" t="s">
        <v>553</v>
      </c>
      <c r="C13" s="1012" t="s">
        <v>554</v>
      </c>
      <c r="D13" s="1152">
        <v>3000000000</v>
      </c>
      <c r="E13" s="1013" t="s">
        <v>74</v>
      </c>
      <c r="F13" s="1013" t="s">
        <v>74</v>
      </c>
      <c r="G13" s="1014" t="s">
        <v>193</v>
      </c>
      <c r="H13" s="1014" t="s">
        <v>193</v>
      </c>
      <c r="I13" s="1015">
        <v>43159</v>
      </c>
      <c r="J13" s="1015">
        <v>43195</v>
      </c>
      <c r="K13" s="1014" t="s">
        <v>193</v>
      </c>
      <c r="L13" s="1015">
        <v>43346</v>
      </c>
      <c r="M13" s="1015">
        <v>43367</v>
      </c>
      <c r="N13" s="1015">
        <v>43395</v>
      </c>
      <c r="O13" s="1015">
        <v>43417</v>
      </c>
      <c r="P13" s="1015">
        <v>43430</v>
      </c>
      <c r="Q13" s="1019" t="s">
        <v>1449</v>
      </c>
      <c r="R13" s="1013" t="s">
        <v>988</v>
      </c>
      <c r="S13" s="1017"/>
      <c r="T13" s="1016"/>
      <c r="U13" s="1017"/>
    </row>
    <row r="14" spans="1:21" s="1018" customFormat="1" x14ac:dyDescent="0.2">
      <c r="A14" s="1629"/>
      <c r="B14" s="1634" t="s">
        <v>861</v>
      </c>
      <c r="C14" s="1625" t="s">
        <v>192</v>
      </c>
      <c r="D14" s="1635">
        <v>80000000</v>
      </c>
      <c r="E14" s="1636" t="s">
        <v>74</v>
      </c>
      <c r="F14" s="1636" t="s">
        <v>74</v>
      </c>
      <c r="G14" s="1620" t="s">
        <v>193</v>
      </c>
      <c r="H14" s="1620" t="s">
        <v>193</v>
      </c>
      <c r="I14" s="1620" t="s">
        <v>193</v>
      </c>
      <c r="J14" s="1620" t="s">
        <v>193</v>
      </c>
      <c r="K14" s="1620" t="s">
        <v>193</v>
      </c>
      <c r="L14" s="1015">
        <v>43115</v>
      </c>
      <c r="M14" s="1620" t="s">
        <v>193</v>
      </c>
      <c r="N14" s="1620" t="s">
        <v>193</v>
      </c>
      <c r="O14" s="1620" t="s">
        <v>193</v>
      </c>
      <c r="P14" s="1015">
        <v>43402</v>
      </c>
      <c r="Q14" s="1020"/>
      <c r="R14" s="1021"/>
      <c r="S14" s="1017"/>
      <c r="T14" s="1016"/>
      <c r="U14" s="1017"/>
    </row>
    <row r="15" spans="1:21" s="1018" customFormat="1" ht="52.5" customHeight="1" x14ac:dyDescent="0.2">
      <c r="A15" s="1629"/>
      <c r="B15" s="1634"/>
      <c r="C15" s="1625"/>
      <c r="D15" s="1635"/>
      <c r="E15" s="1636"/>
      <c r="F15" s="1636"/>
      <c r="G15" s="1620"/>
      <c r="H15" s="1620"/>
      <c r="I15" s="1620"/>
      <c r="J15" s="1620"/>
      <c r="K15" s="1620"/>
      <c r="L15" s="1022" t="s">
        <v>556</v>
      </c>
      <c r="M15" s="1620"/>
      <c r="N15" s="1620"/>
      <c r="O15" s="1620"/>
      <c r="P15" s="1022" t="s">
        <v>557</v>
      </c>
      <c r="Q15" s="1023" t="s">
        <v>1477</v>
      </c>
      <c r="R15" s="1021"/>
      <c r="S15" s="1025" t="s">
        <v>1478</v>
      </c>
      <c r="T15" s="1024" t="s">
        <v>1453</v>
      </c>
      <c r="U15" s="1025" t="s">
        <v>1452</v>
      </c>
    </row>
    <row r="16" spans="1:21" s="1030" customFormat="1" ht="30" customHeight="1" thickBot="1" x14ac:dyDescent="0.25">
      <c r="A16" s="1026"/>
      <c r="B16" s="1027"/>
      <c r="C16" s="1027" t="s">
        <v>543</v>
      </c>
      <c r="D16" s="1153">
        <f>+D8</f>
        <v>8000000000</v>
      </c>
      <c r="E16" s="1027"/>
      <c r="F16" s="1027"/>
      <c r="G16" s="1027"/>
      <c r="H16" s="1027"/>
      <c r="I16" s="1027"/>
      <c r="J16" s="1027"/>
      <c r="K16" s="1027"/>
      <c r="L16" s="1027"/>
      <c r="M16" s="1027"/>
      <c r="N16" s="1027"/>
      <c r="O16" s="1027"/>
      <c r="P16" s="1027"/>
      <c r="Q16" s="1027"/>
      <c r="R16" s="1027"/>
      <c r="S16" s="1028"/>
      <c r="T16" s="1029"/>
      <c r="U16" s="1028"/>
    </row>
    <row r="17" spans="10:19" ht="12.75" thickTop="1" x14ac:dyDescent="0.2"/>
    <row r="18" spans="10:19" ht="12.75" thickBot="1" x14ac:dyDescent="0.25"/>
    <row r="19" spans="10:19" x14ac:dyDescent="0.2">
      <c r="Q19" s="1033" t="s">
        <v>990</v>
      </c>
      <c r="R19" s="1034">
        <v>6</v>
      </c>
      <c r="S19" s="1035">
        <v>1</v>
      </c>
    </row>
    <row r="20" spans="10:19" x14ac:dyDescent="0.2">
      <c r="Q20" s="1036" t="s">
        <v>991</v>
      </c>
      <c r="R20" s="1037">
        <v>1</v>
      </c>
      <c r="S20" s="1038"/>
    </row>
    <row r="21" spans="10:19" x14ac:dyDescent="0.2">
      <c r="Q21" s="1036" t="s">
        <v>994</v>
      </c>
      <c r="R21" s="1037">
        <v>1</v>
      </c>
      <c r="S21" s="1038"/>
    </row>
    <row r="22" spans="10:19" x14ac:dyDescent="0.2">
      <c r="Q22" s="1036" t="s">
        <v>992</v>
      </c>
      <c r="R22" s="1039">
        <f>R21/R20</f>
        <v>1</v>
      </c>
      <c r="S22" s="1038"/>
    </row>
    <row r="23" spans="10:19" x14ac:dyDescent="0.2">
      <c r="Q23" s="1040" t="s">
        <v>993</v>
      </c>
      <c r="R23" s="1041">
        <f>(R22*25%)/100</f>
        <v>2.5000000000000001E-3</v>
      </c>
      <c r="S23" s="1042">
        <v>0.25</v>
      </c>
    </row>
    <row r="24" spans="10:19" x14ac:dyDescent="0.2">
      <c r="Q24" s="1043"/>
      <c r="R24" s="1044"/>
      <c r="S24" s="1038"/>
    </row>
    <row r="25" spans="10:19" x14ac:dyDescent="0.2">
      <c r="Q25" s="1036" t="s">
        <v>995</v>
      </c>
      <c r="R25" s="1037">
        <v>0</v>
      </c>
      <c r="S25" s="1038"/>
    </row>
    <row r="26" spans="10:19" x14ac:dyDescent="0.2">
      <c r="Q26" s="1036" t="s">
        <v>1040</v>
      </c>
      <c r="R26" s="1037">
        <v>0</v>
      </c>
      <c r="S26" s="1038"/>
    </row>
    <row r="27" spans="10:19" ht="12.75" thickBot="1" x14ac:dyDescent="0.25">
      <c r="J27" s="1031"/>
      <c r="K27" s="1032"/>
      <c r="L27" s="1032"/>
      <c r="Q27" s="1045" t="s">
        <v>1015</v>
      </c>
      <c r="R27" s="1046">
        <v>4</v>
      </c>
      <c r="S27" s="1047"/>
    </row>
  </sheetData>
  <dataConsolidate/>
  <mergeCells count="26">
    <mergeCell ref="T5:U6"/>
    <mergeCell ref="B5:B7"/>
    <mergeCell ref="B14:B15"/>
    <mergeCell ref="C14:C15"/>
    <mergeCell ref="D14:D15"/>
    <mergeCell ref="E14:E15"/>
    <mergeCell ref="F14:F15"/>
    <mergeCell ref="G14:G15"/>
    <mergeCell ref="H14:H15"/>
    <mergeCell ref="G5:P6"/>
    <mergeCell ref="O14:O15"/>
    <mergeCell ref="F5:F6"/>
    <mergeCell ref="E5:E6"/>
    <mergeCell ref="N14:N15"/>
    <mergeCell ref="J14:J15"/>
    <mergeCell ref="K14:K15"/>
    <mergeCell ref="I14:I15"/>
    <mergeCell ref="M14:M15"/>
    <mergeCell ref="Q5:S6"/>
    <mergeCell ref="A3:S3"/>
    <mergeCell ref="S9:S12"/>
    <mergeCell ref="Q9:Q12"/>
    <mergeCell ref="C5:C7"/>
    <mergeCell ref="D5:D7"/>
    <mergeCell ref="A5:A7"/>
    <mergeCell ref="A9:A15"/>
  </mergeCells>
  <dataValidations count="1">
    <dataValidation type="list" allowBlank="1" showInputMessage="1" showErrorMessage="1" sqref="A9 E9:F14" xr:uid="{00000000-0002-0000-0700-000000000000}">
      <formula1>#REF!</formula1>
    </dataValidation>
  </dataValidations>
  <pageMargins left="0" right="0" top="0" bottom="0" header="0.31496062992125984" footer="0.31496062992125984"/>
  <pageSetup scale="32" orientation="landscape" r:id="rId1"/>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tint="0.59999389629810485"/>
    <pageSetUpPr fitToPage="1"/>
  </sheetPr>
  <dimension ref="B2:Q86"/>
  <sheetViews>
    <sheetView zoomScale="70" zoomScaleNormal="70" workbookViewId="0">
      <selection activeCell="H12" sqref="H12"/>
    </sheetView>
  </sheetViews>
  <sheetFormatPr baseColWidth="10" defaultColWidth="11.5703125" defaultRowHeight="15" x14ac:dyDescent="0.2"/>
  <cols>
    <col min="1" max="1" width="1.7109375" style="296" customWidth="1"/>
    <col min="2" max="2" width="44.140625" style="296" customWidth="1"/>
    <col min="3" max="3" width="47.140625" style="296" customWidth="1"/>
    <col min="4" max="4" width="48.28515625" style="296" customWidth="1"/>
    <col min="5" max="5" width="25.7109375" style="309" customWidth="1"/>
    <col min="6" max="6" width="27.42578125" style="296" customWidth="1"/>
    <col min="7" max="7" width="27.28515625" style="296" customWidth="1"/>
    <col min="8" max="14" width="18" style="296" customWidth="1"/>
    <col min="15" max="15" width="16" style="296" bestFit="1" customWidth="1"/>
    <col min="16" max="16" width="30.42578125" style="296" customWidth="1"/>
    <col min="17" max="17" width="28.7109375" style="296" customWidth="1"/>
    <col min="18" max="258" width="11.5703125" style="296"/>
    <col min="259" max="259" width="1.7109375" style="296" customWidth="1"/>
    <col min="260" max="261" width="28.7109375" style="296" customWidth="1"/>
    <col min="262" max="262" width="22.85546875" style="296" bestFit="1" customWidth="1"/>
    <col min="263" max="264" width="40.140625" style="296" customWidth="1"/>
    <col min="265" max="265" width="27.28515625" style="296" customWidth="1"/>
    <col min="266" max="266" width="20.7109375" style="296" customWidth="1"/>
    <col min="267" max="267" width="22.42578125" style="296" customWidth="1"/>
    <col min="268" max="268" width="21.28515625" style="296" customWidth="1"/>
    <col min="269" max="269" width="16" style="296" bestFit="1" customWidth="1"/>
    <col min="270" max="270" width="49" style="296" customWidth="1"/>
    <col min="271" max="514" width="11.5703125" style="296"/>
    <col min="515" max="515" width="1.7109375" style="296" customWidth="1"/>
    <col min="516" max="517" width="28.7109375" style="296" customWidth="1"/>
    <col min="518" max="518" width="22.85546875" style="296" bestFit="1" customWidth="1"/>
    <col min="519" max="520" width="40.140625" style="296" customWidth="1"/>
    <col min="521" max="521" width="27.28515625" style="296" customWidth="1"/>
    <col min="522" max="522" width="20.7109375" style="296" customWidth="1"/>
    <col min="523" max="523" width="22.42578125" style="296" customWidth="1"/>
    <col min="524" max="524" width="21.28515625" style="296" customWidth="1"/>
    <col min="525" max="525" width="16" style="296" bestFit="1" customWidth="1"/>
    <col min="526" max="526" width="49" style="296" customWidth="1"/>
    <col min="527" max="770" width="11.5703125" style="296"/>
    <col min="771" max="771" width="1.7109375" style="296" customWidth="1"/>
    <col min="772" max="773" width="28.7109375" style="296" customWidth="1"/>
    <col min="774" max="774" width="22.85546875" style="296" bestFit="1" customWidth="1"/>
    <col min="775" max="776" width="40.140625" style="296" customWidth="1"/>
    <col min="777" max="777" width="27.28515625" style="296" customWidth="1"/>
    <col min="778" max="778" width="20.7109375" style="296" customWidth="1"/>
    <col min="779" max="779" width="22.42578125" style="296" customWidth="1"/>
    <col min="780" max="780" width="21.28515625" style="296" customWidth="1"/>
    <col min="781" max="781" width="16" style="296" bestFit="1" customWidth="1"/>
    <col min="782" max="782" width="49" style="296" customWidth="1"/>
    <col min="783" max="1026" width="11.5703125" style="296"/>
    <col min="1027" max="1027" width="1.7109375" style="296" customWidth="1"/>
    <col min="1028" max="1029" width="28.7109375" style="296" customWidth="1"/>
    <col min="1030" max="1030" width="22.85546875" style="296" bestFit="1" customWidth="1"/>
    <col min="1031" max="1032" width="40.140625" style="296" customWidth="1"/>
    <col min="1033" max="1033" width="27.28515625" style="296" customWidth="1"/>
    <col min="1034" max="1034" width="20.7109375" style="296" customWidth="1"/>
    <col min="1035" max="1035" width="22.42578125" style="296" customWidth="1"/>
    <col min="1036" max="1036" width="21.28515625" style="296" customWidth="1"/>
    <col min="1037" max="1037" width="16" style="296" bestFit="1" customWidth="1"/>
    <col min="1038" max="1038" width="49" style="296" customWidth="1"/>
    <col min="1039" max="1282" width="11.5703125" style="296"/>
    <col min="1283" max="1283" width="1.7109375" style="296" customWidth="1"/>
    <col min="1284" max="1285" width="28.7109375" style="296" customWidth="1"/>
    <col min="1286" max="1286" width="22.85546875" style="296" bestFit="1" customWidth="1"/>
    <col min="1287" max="1288" width="40.140625" style="296" customWidth="1"/>
    <col min="1289" max="1289" width="27.28515625" style="296" customWidth="1"/>
    <col min="1290" max="1290" width="20.7109375" style="296" customWidth="1"/>
    <col min="1291" max="1291" width="22.42578125" style="296" customWidth="1"/>
    <col min="1292" max="1292" width="21.28515625" style="296" customWidth="1"/>
    <col min="1293" max="1293" width="16" style="296" bestFit="1" customWidth="1"/>
    <col min="1294" max="1294" width="49" style="296" customWidth="1"/>
    <col min="1295" max="1538" width="11.5703125" style="296"/>
    <col min="1539" max="1539" width="1.7109375" style="296" customWidth="1"/>
    <col min="1540" max="1541" width="28.7109375" style="296" customWidth="1"/>
    <col min="1542" max="1542" width="22.85546875" style="296" bestFit="1" customWidth="1"/>
    <col min="1543" max="1544" width="40.140625" style="296" customWidth="1"/>
    <col min="1545" max="1545" width="27.28515625" style="296" customWidth="1"/>
    <col min="1546" max="1546" width="20.7109375" style="296" customWidth="1"/>
    <col min="1547" max="1547" width="22.42578125" style="296" customWidth="1"/>
    <col min="1548" max="1548" width="21.28515625" style="296" customWidth="1"/>
    <col min="1549" max="1549" width="16" style="296" bestFit="1" customWidth="1"/>
    <col min="1550" max="1550" width="49" style="296" customWidth="1"/>
    <col min="1551" max="1794" width="11.5703125" style="296"/>
    <col min="1795" max="1795" width="1.7109375" style="296" customWidth="1"/>
    <col min="1796" max="1797" width="28.7109375" style="296" customWidth="1"/>
    <col min="1798" max="1798" width="22.85546875" style="296" bestFit="1" customWidth="1"/>
    <col min="1799" max="1800" width="40.140625" style="296" customWidth="1"/>
    <col min="1801" max="1801" width="27.28515625" style="296" customWidth="1"/>
    <col min="1802" max="1802" width="20.7109375" style="296" customWidth="1"/>
    <col min="1803" max="1803" width="22.42578125" style="296" customWidth="1"/>
    <col min="1804" max="1804" width="21.28515625" style="296" customWidth="1"/>
    <col min="1805" max="1805" width="16" style="296" bestFit="1" customWidth="1"/>
    <col min="1806" max="1806" width="49" style="296" customWidth="1"/>
    <col min="1807" max="2050" width="11.5703125" style="296"/>
    <col min="2051" max="2051" width="1.7109375" style="296" customWidth="1"/>
    <col min="2052" max="2053" width="28.7109375" style="296" customWidth="1"/>
    <col min="2054" max="2054" width="22.85546875" style="296" bestFit="1" customWidth="1"/>
    <col min="2055" max="2056" width="40.140625" style="296" customWidth="1"/>
    <col min="2057" max="2057" width="27.28515625" style="296" customWidth="1"/>
    <col min="2058" max="2058" width="20.7109375" style="296" customWidth="1"/>
    <col min="2059" max="2059" width="22.42578125" style="296" customWidth="1"/>
    <col min="2060" max="2060" width="21.28515625" style="296" customWidth="1"/>
    <col min="2061" max="2061" width="16" style="296" bestFit="1" customWidth="1"/>
    <col min="2062" max="2062" width="49" style="296" customWidth="1"/>
    <col min="2063" max="2306" width="11.5703125" style="296"/>
    <col min="2307" max="2307" width="1.7109375" style="296" customWidth="1"/>
    <col min="2308" max="2309" width="28.7109375" style="296" customWidth="1"/>
    <col min="2310" max="2310" width="22.85546875" style="296" bestFit="1" customWidth="1"/>
    <col min="2311" max="2312" width="40.140625" style="296" customWidth="1"/>
    <col min="2313" max="2313" width="27.28515625" style="296" customWidth="1"/>
    <col min="2314" max="2314" width="20.7109375" style="296" customWidth="1"/>
    <col min="2315" max="2315" width="22.42578125" style="296" customWidth="1"/>
    <col min="2316" max="2316" width="21.28515625" style="296" customWidth="1"/>
    <col min="2317" max="2317" width="16" style="296" bestFit="1" customWidth="1"/>
    <col min="2318" max="2318" width="49" style="296" customWidth="1"/>
    <col min="2319" max="2562" width="11.5703125" style="296"/>
    <col min="2563" max="2563" width="1.7109375" style="296" customWidth="1"/>
    <col min="2564" max="2565" width="28.7109375" style="296" customWidth="1"/>
    <col min="2566" max="2566" width="22.85546875" style="296" bestFit="1" customWidth="1"/>
    <col min="2567" max="2568" width="40.140625" style="296" customWidth="1"/>
    <col min="2569" max="2569" width="27.28515625" style="296" customWidth="1"/>
    <col min="2570" max="2570" width="20.7109375" style="296" customWidth="1"/>
    <col min="2571" max="2571" width="22.42578125" style="296" customWidth="1"/>
    <col min="2572" max="2572" width="21.28515625" style="296" customWidth="1"/>
    <col min="2573" max="2573" width="16" style="296" bestFit="1" customWidth="1"/>
    <col min="2574" max="2574" width="49" style="296" customWidth="1"/>
    <col min="2575" max="2818" width="11.5703125" style="296"/>
    <col min="2819" max="2819" width="1.7109375" style="296" customWidth="1"/>
    <col min="2820" max="2821" width="28.7109375" style="296" customWidth="1"/>
    <col min="2822" max="2822" width="22.85546875" style="296" bestFit="1" customWidth="1"/>
    <col min="2823" max="2824" width="40.140625" style="296" customWidth="1"/>
    <col min="2825" max="2825" width="27.28515625" style="296" customWidth="1"/>
    <col min="2826" max="2826" width="20.7109375" style="296" customWidth="1"/>
    <col min="2827" max="2827" width="22.42578125" style="296" customWidth="1"/>
    <col min="2828" max="2828" width="21.28515625" style="296" customWidth="1"/>
    <col min="2829" max="2829" width="16" style="296" bestFit="1" customWidth="1"/>
    <col min="2830" max="2830" width="49" style="296" customWidth="1"/>
    <col min="2831" max="3074" width="11.5703125" style="296"/>
    <col min="3075" max="3075" width="1.7109375" style="296" customWidth="1"/>
    <col min="3076" max="3077" width="28.7109375" style="296" customWidth="1"/>
    <col min="3078" max="3078" width="22.85546875" style="296" bestFit="1" customWidth="1"/>
    <col min="3079" max="3080" width="40.140625" style="296" customWidth="1"/>
    <col min="3081" max="3081" width="27.28515625" style="296" customWidth="1"/>
    <col min="3082" max="3082" width="20.7109375" style="296" customWidth="1"/>
    <col min="3083" max="3083" width="22.42578125" style="296" customWidth="1"/>
    <col min="3084" max="3084" width="21.28515625" style="296" customWidth="1"/>
    <col min="3085" max="3085" width="16" style="296" bestFit="1" customWidth="1"/>
    <col min="3086" max="3086" width="49" style="296" customWidth="1"/>
    <col min="3087" max="3330" width="11.5703125" style="296"/>
    <col min="3331" max="3331" width="1.7109375" style="296" customWidth="1"/>
    <col min="3332" max="3333" width="28.7109375" style="296" customWidth="1"/>
    <col min="3334" max="3334" width="22.85546875" style="296" bestFit="1" customWidth="1"/>
    <col min="3335" max="3336" width="40.140625" style="296" customWidth="1"/>
    <col min="3337" max="3337" width="27.28515625" style="296" customWidth="1"/>
    <col min="3338" max="3338" width="20.7109375" style="296" customWidth="1"/>
    <col min="3339" max="3339" width="22.42578125" style="296" customWidth="1"/>
    <col min="3340" max="3340" width="21.28515625" style="296" customWidth="1"/>
    <col min="3341" max="3341" width="16" style="296" bestFit="1" customWidth="1"/>
    <col min="3342" max="3342" width="49" style="296" customWidth="1"/>
    <col min="3343" max="3586" width="11.5703125" style="296"/>
    <col min="3587" max="3587" width="1.7109375" style="296" customWidth="1"/>
    <col min="3588" max="3589" width="28.7109375" style="296" customWidth="1"/>
    <col min="3590" max="3590" width="22.85546875" style="296" bestFit="1" customWidth="1"/>
    <col min="3591" max="3592" width="40.140625" style="296" customWidth="1"/>
    <col min="3593" max="3593" width="27.28515625" style="296" customWidth="1"/>
    <col min="3594" max="3594" width="20.7109375" style="296" customWidth="1"/>
    <col min="3595" max="3595" width="22.42578125" style="296" customWidth="1"/>
    <col min="3596" max="3596" width="21.28515625" style="296" customWidth="1"/>
    <col min="3597" max="3597" width="16" style="296" bestFit="1" customWidth="1"/>
    <col min="3598" max="3598" width="49" style="296" customWidth="1"/>
    <col min="3599" max="3842" width="11.5703125" style="296"/>
    <col min="3843" max="3843" width="1.7109375" style="296" customWidth="1"/>
    <col min="3844" max="3845" width="28.7109375" style="296" customWidth="1"/>
    <col min="3846" max="3846" width="22.85546875" style="296" bestFit="1" customWidth="1"/>
    <col min="3847" max="3848" width="40.140625" style="296" customWidth="1"/>
    <col min="3849" max="3849" width="27.28515625" style="296" customWidth="1"/>
    <col min="3850" max="3850" width="20.7109375" style="296" customWidth="1"/>
    <col min="3851" max="3851" width="22.42578125" style="296" customWidth="1"/>
    <col min="3852" max="3852" width="21.28515625" style="296" customWidth="1"/>
    <col min="3853" max="3853" width="16" style="296" bestFit="1" customWidth="1"/>
    <col min="3854" max="3854" width="49" style="296" customWidth="1"/>
    <col min="3855" max="4098" width="11.5703125" style="296"/>
    <col min="4099" max="4099" width="1.7109375" style="296" customWidth="1"/>
    <col min="4100" max="4101" width="28.7109375" style="296" customWidth="1"/>
    <col min="4102" max="4102" width="22.85546875" style="296" bestFit="1" customWidth="1"/>
    <col min="4103" max="4104" width="40.140625" style="296" customWidth="1"/>
    <col min="4105" max="4105" width="27.28515625" style="296" customWidth="1"/>
    <col min="4106" max="4106" width="20.7109375" style="296" customWidth="1"/>
    <col min="4107" max="4107" width="22.42578125" style="296" customWidth="1"/>
    <col min="4108" max="4108" width="21.28515625" style="296" customWidth="1"/>
    <col min="4109" max="4109" width="16" style="296" bestFit="1" customWidth="1"/>
    <col min="4110" max="4110" width="49" style="296" customWidth="1"/>
    <col min="4111" max="4354" width="11.5703125" style="296"/>
    <col min="4355" max="4355" width="1.7109375" style="296" customWidth="1"/>
    <col min="4356" max="4357" width="28.7109375" style="296" customWidth="1"/>
    <col min="4358" max="4358" width="22.85546875" style="296" bestFit="1" customWidth="1"/>
    <col min="4359" max="4360" width="40.140625" style="296" customWidth="1"/>
    <col min="4361" max="4361" width="27.28515625" style="296" customWidth="1"/>
    <col min="4362" max="4362" width="20.7109375" style="296" customWidth="1"/>
    <col min="4363" max="4363" width="22.42578125" style="296" customWidth="1"/>
    <col min="4364" max="4364" width="21.28515625" style="296" customWidth="1"/>
    <col min="4365" max="4365" width="16" style="296" bestFit="1" customWidth="1"/>
    <col min="4366" max="4366" width="49" style="296" customWidth="1"/>
    <col min="4367" max="4610" width="11.5703125" style="296"/>
    <col min="4611" max="4611" width="1.7109375" style="296" customWidth="1"/>
    <col min="4612" max="4613" width="28.7109375" style="296" customWidth="1"/>
    <col min="4614" max="4614" width="22.85546875" style="296" bestFit="1" customWidth="1"/>
    <col min="4615" max="4616" width="40.140625" style="296" customWidth="1"/>
    <col min="4617" max="4617" width="27.28515625" style="296" customWidth="1"/>
    <col min="4618" max="4618" width="20.7109375" style="296" customWidth="1"/>
    <col min="4619" max="4619" width="22.42578125" style="296" customWidth="1"/>
    <col min="4620" max="4620" width="21.28515625" style="296" customWidth="1"/>
    <col min="4621" max="4621" width="16" style="296" bestFit="1" customWidth="1"/>
    <col min="4622" max="4622" width="49" style="296" customWidth="1"/>
    <col min="4623" max="4866" width="11.5703125" style="296"/>
    <col min="4867" max="4867" width="1.7109375" style="296" customWidth="1"/>
    <col min="4868" max="4869" width="28.7109375" style="296" customWidth="1"/>
    <col min="4870" max="4870" width="22.85546875" style="296" bestFit="1" customWidth="1"/>
    <col min="4871" max="4872" width="40.140625" style="296" customWidth="1"/>
    <col min="4873" max="4873" width="27.28515625" style="296" customWidth="1"/>
    <col min="4874" max="4874" width="20.7109375" style="296" customWidth="1"/>
    <col min="4875" max="4875" width="22.42578125" style="296" customWidth="1"/>
    <col min="4876" max="4876" width="21.28515625" style="296" customWidth="1"/>
    <col min="4877" max="4877" width="16" style="296" bestFit="1" customWidth="1"/>
    <col min="4878" max="4878" width="49" style="296" customWidth="1"/>
    <col min="4879" max="5122" width="11.5703125" style="296"/>
    <col min="5123" max="5123" width="1.7109375" style="296" customWidth="1"/>
    <col min="5124" max="5125" width="28.7109375" style="296" customWidth="1"/>
    <col min="5126" max="5126" width="22.85546875" style="296" bestFit="1" customWidth="1"/>
    <col min="5127" max="5128" width="40.140625" style="296" customWidth="1"/>
    <col min="5129" max="5129" width="27.28515625" style="296" customWidth="1"/>
    <col min="5130" max="5130" width="20.7109375" style="296" customWidth="1"/>
    <col min="5131" max="5131" width="22.42578125" style="296" customWidth="1"/>
    <col min="5132" max="5132" width="21.28515625" style="296" customWidth="1"/>
    <col min="5133" max="5133" width="16" style="296" bestFit="1" customWidth="1"/>
    <col min="5134" max="5134" width="49" style="296" customWidth="1"/>
    <col min="5135" max="5378" width="11.5703125" style="296"/>
    <col min="5379" max="5379" width="1.7109375" style="296" customWidth="1"/>
    <col min="5380" max="5381" width="28.7109375" style="296" customWidth="1"/>
    <col min="5382" max="5382" width="22.85546875" style="296" bestFit="1" customWidth="1"/>
    <col min="5383" max="5384" width="40.140625" style="296" customWidth="1"/>
    <col min="5385" max="5385" width="27.28515625" style="296" customWidth="1"/>
    <col min="5386" max="5386" width="20.7109375" style="296" customWidth="1"/>
    <col min="5387" max="5387" width="22.42578125" style="296" customWidth="1"/>
    <col min="5388" max="5388" width="21.28515625" style="296" customWidth="1"/>
    <col min="5389" max="5389" width="16" style="296" bestFit="1" customWidth="1"/>
    <col min="5390" max="5390" width="49" style="296" customWidth="1"/>
    <col min="5391" max="5634" width="11.5703125" style="296"/>
    <col min="5635" max="5635" width="1.7109375" style="296" customWidth="1"/>
    <col min="5636" max="5637" width="28.7109375" style="296" customWidth="1"/>
    <col min="5638" max="5638" width="22.85546875" style="296" bestFit="1" customWidth="1"/>
    <col min="5639" max="5640" width="40.140625" style="296" customWidth="1"/>
    <col min="5641" max="5641" width="27.28515625" style="296" customWidth="1"/>
    <col min="5642" max="5642" width="20.7109375" style="296" customWidth="1"/>
    <col min="5643" max="5643" width="22.42578125" style="296" customWidth="1"/>
    <col min="5644" max="5644" width="21.28515625" style="296" customWidth="1"/>
    <col min="5645" max="5645" width="16" style="296" bestFit="1" customWidth="1"/>
    <col min="5646" max="5646" width="49" style="296" customWidth="1"/>
    <col min="5647" max="5890" width="11.5703125" style="296"/>
    <col min="5891" max="5891" width="1.7109375" style="296" customWidth="1"/>
    <col min="5892" max="5893" width="28.7109375" style="296" customWidth="1"/>
    <col min="5894" max="5894" width="22.85546875" style="296" bestFit="1" customWidth="1"/>
    <col min="5895" max="5896" width="40.140625" style="296" customWidth="1"/>
    <col min="5897" max="5897" width="27.28515625" style="296" customWidth="1"/>
    <col min="5898" max="5898" width="20.7109375" style="296" customWidth="1"/>
    <col min="5899" max="5899" width="22.42578125" style="296" customWidth="1"/>
    <col min="5900" max="5900" width="21.28515625" style="296" customWidth="1"/>
    <col min="5901" max="5901" width="16" style="296" bestFit="1" customWidth="1"/>
    <col min="5902" max="5902" width="49" style="296" customWidth="1"/>
    <col min="5903" max="6146" width="11.5703125" style="296"/>
    <col min="6147" max="6147" width="1.7109375" style="296" customWidth="1"/>
    <col min="6148" max="6149" width="28.7109375" style="296" customWidth="1"/>
    <col min="6150" max="6150" width="22.85546875" style="296" bestFit="1" customWidth="1"/>
    <col min="6151" max="6152" width="40.140625" style="296" customWidth="1"/>
    <col min="6153" max="6153" width="27.28515625" style="296" customWidth="1"/>
    <col min="6154" max="6154" width="20.7109375" style="296" customWidth="1"/>
    <col min="6155" max="6155" width="22.42578125" style="296" customWidth="1"/>
    <col min="6156" max="6156" width="21.28515625" style="296" customWidth="1"/>
    <col min="6157" max="6157" width="16" style="296" bestFit="1" customWidth="1"/>
    <col min="6158" max="6158" width="49" style="296" customWidth="1"/>
    <col min="6159" max="6402" width="11.5703125" style="296"/>
    <col min="6403" max="6403" width="1.7109375" style="296" customWidth="1"/>
    <col min="6404" max="6405" width="28.7109375" style="296" customWidth="1"/>
    <col min="6406" max="6406" width="22.85546875" style="296" bestFit="1" customWidth="1"/>
    <col min="6407" max="6408" width="40.140625" style="296" customWidth="1"/>
    <col min="6409" max="6409" width="27.28515625" style="296" customWidth="1"/>
    <col min="6410" max="6410" width="20.7109375" style="296" customWidth="1"/>
    <col min="6411" max="6411" width="22.42578125" style="296" customWidth="1"/>
    <col min="6412" max="6412" width="21.28515625" style="296" customWidth="1"/>
    <col min="6413" max="6413" width="16" style="296" bestFit="1" customWidth="1"/>
    <col min="6414" max="6414" width="49" style="296" customWidth="1"/>
    <col min="6415" max="6658" width="11.5703125" style="296"/>
    <col min="6659" max="6659" width="1.7109375" style="296" customWidth="1"/>
    <col min="6660" max="6661" width="28.7109375" style="296" customWidth="1"/>
    <col min="6662" max="6662" width="22.85546875" style="296" bestFit="1" customWidth="1"/>
    <col min="6663" max="6664" width="40.140625" style="296" customWidth="1"/>
    <col min="6665" max="6665" width="27.28515625" style="296" customWidth="1"/>
    <col min="6666" max="6666" width="20.7109375" style="296" customWidth="1"/>
    <col min="6667" max="6667" width="22.42578125" style="296" customWidth="1"/>
    <col min="6668" max="6668" width="21.28515625" style="296" customWidth="1"/>
    <col min="6669" max="6669" width="16" style="296" bestFit="1" customWidth="1"/>
    <col min="6670" max="6670" width="49" style="296" customWidth="1"/>
    <col min="6671" max="6914" width="11.5703125" style="296"/>
    <col min="6915" max="6915" width="1.7109375" style="296" customWidth="1"/>
    <col min="6916" max="6917" width="28.7109375" style="296" customWidth="1"/>
    <col min="6918" max="6918" width="22.85546875" style="296" bestFit="1" customWidth="1"/>
    <col min="6919" max="6920" width="40.140625" style="296" customWidth="1"/>
    <col min="6921" max="6921" width="27.28515625" style="296" customWidth="1"/>
    <col min="6922" max="6922" width="20.7109375" style="296" customWidth="1"/>
    <col min="6923" max="6923" width="22.42578125" style="296" customWidth="1"/>
    <col min="6924" max="6924" width="21.28515625" style="296" customWidth="1"/>
    <col min="6925" max="6925" width="16" style="296" bestFit="1" customWidth="1"/>
    <col min="6926" max="6926" width="49" style="296" customWidth="1"/>
    <col min="6927" max="7170" width="11.5703125" style="296"/>
    <col min="7171" max="7171" width="1.7109375" style="296" customWidth="1"/>
    <col min="7172" max="7173" width="28.7109375" style="296" customWidth="1"/>
    <col min="7174" max="7174" width="22.85546875" style="296" bestFit="1" customWidth="1"/>
    <col min="7175" max="7176" width="40.140625" style="296" customWidth="1"/>
    <col min="7177" max="7177" width="27.28515625" style="296" customWidth="1"/>
    <col min="7178" max="7178" width="20.7109375" style="296" customWidth="1"/>
    <col min="7179" max="7179" width="22.42578125" style="296" customWidth="1"/>
    <col min="7180" max="7180" width="21.28515625" style="296" customWidth="1"/>
    <col min="7181" max="7181" width="16" style="296" bestFit="1" customWidth="1"/>
    <col min="7182" max="7182" width="49" style="296" customWidth="1"/>
    <col min="7183" max="7426" width="11.5703125" style="296"/>
    <col min="7427" max="7427" width="1.7109375" style="296" customWidth="1"/>
    <col min="7428" max="7429" width="28.7109375" style="296" customWidth="1"/>
    <col min="7430" max="7430" width="22.85546875" style="296" bestFit="1" customWidth="1"/>
    <col min="7431" max="7432" width="40.140625" style="296" customWidth="1"/>
    <col min="7433" max="7433" width="27.28515625" style="296" customWidth="1"/>
    <col min="7434" max="7434" width="20.7109375" style="296" customWidth="1"/>
    <col min="7435" max="7435" width="22.42578125" style="296" customWidth="1"/>
    <col min="7436" max="7436" width="21.28515625" style="296" customWidth="1"/>
    <col min="7437" max="7437" width="16" style="296" bestFit="1" customWidth="1"/>
    <col min="7438" max="7438" width="49" style="296" customWidth="1"/>
    <col min="7439" max="7682" width="11.5703125" style="296"/>
    <col min="7683" max="7683" width="1.7109375" style="296" customWidth="1"/>
    <col min="7684" max="7685" width="28.7109375" style="296" customWidth="1"/>
    <col min="7686" max="7686" width="22.85546875" style="296" bestFit="1" customWidth="1"/>
    <col min="7687" max="7688" width="40.140625" style="296" customWidth="1"/>
    <col min="7689" max="7689" width="27.28515625" style="296" customWidth="1"/>
    <col min="7690" max="7690" width="20.7109375" style="296" customWidth="1"/>
    <col min="7691" max="7691" width="22.42578125" style="296" customWidth="1"/>
    <col min="7692" max="7692" width="21.28515625" style="296" customWidth="1"/>
    <col min="7693" max="7693" width="16" style="296" bestFit="1" customWidth="1"/>
    <col min="7694" max="7694" width="49" style="296" customWidth="1"/>
    <col min="7695" max="7938" width="11.5703125" style="296"/>
    <col min="7939" max="7939" width="1.7109375" style="296" customWidth="1"/>
    <col min="7940" max="7941" width="28.7109375" style="296" customWidth="1"/>
    <col min="7942" max="7942" width="22.85546875" style="296" bestFit="1" customWidth="1"/>
    <col min="7943" max="7944" width="40.140625" style="296" customWidth="1"/>
    <col min="7945" max="7945" width="27.28515625" style="296" customWidth="1"/>
    <col min="7946" max="7946" width="20.7109375" style="296" customWidth="1"/>
    <col min="7947" max="7947" width="22.42578125" style="296" customWidth="1"/>
    <col min="7948" max="7948" width="21.28515625" style="296" customWidth="1"/>
    <col min="7949" max="7949" width="16" style="296" bestFit="1" customWidth="1"/>
    <col min="7950" max="7950" width="49" style="296" customWidth="1"/>
    <col min="7951" max="8194" width="11.5703125" style="296"/>
    <col min="8195" max="8195" width="1.7109375" style="296" customWidth="1"/>
    <col min="8196" max="8197" width="28.7109375" style="296" customWidth="1"/>
    <col min="8198" max="8198" width="22.85546875" style="296" bestFit="1" customWidth="1"/>
    <col min="8199" max="8200" width="40.140625" style="296" customWidth="1"/>
    <col min="8201" max="8201" width="27.28515625" style="296" customWidth="1"/>
    <col min="8202" max="8202" width="20.7109375" style="296" customWidth="1"/>
    <col min="8203" max="8203" width="22.42578125" style="296" customWidth="1"/>
    <col min="8204" max="8204" width="21.28515625" style="296" customWidth="1"/>
    <col min="8205" max="8205" width="16" style="296" bestFit="1" customWidth="1"/>
    <col min="8206" max="8206" width="49" style="296" customWidth="1"/>
    <col min="8207" max="8450" width="11.5703125" style="296"/>
    <col min="8451" max="8451" width="1.7109375" style="296" customWidth="1"/>
    <col min="8452" max="8453" width="28.7109375" style="296" customWidth="1"/>
    <col min="8454" max="8454" width="22.85546875" style="296" bestFit="1" customWidth="1"/>
    <col min="8455" max="8456" width="40.140625" style="296" customWidth="1"/>
    <col min="8457" max="8457" width="27.28515625" style="296" customWidth="1"/>
    <col min="8458" max="8458" width="20.7109375" style="296" customWidth="1"/>
    <col min="8459" max="8459" width="22.42578125" style="296" customWidth="1"/>
    <col min="8460" max="8460" width="21.28515625" style="296" customWidth="1"/>
    <col min="8461" max="8461" width="16" style="296" bestFit="1" customWidth="1"/>
    <col min="8462" max="8462" width="49" style="296" customWidth="1"/>
    <col min="8463" max="8706" width="11.5703125" style="296"/>
    <col min="8707" max="8707" width="1.7109375" style="296" customWidth="1"/>
    <col min="8708" max="8709" width="28.7109375" style="296" customWidth="1"/>
    <col min="8710" max="8710" width="22.85546875" style="296" bestFit="1" customWidth="1"/>
    <col min="8711" max="8712" width="40.140625" style="296" customWidth="1"/>
    <col min="8713" max="8713" width="27.28515625" style="296" customWidth="1"/>
    <col min="8714" max="8714" width="20.7109375" style="296" customWidth="1"/>
    <col min="8715" max="8715" width="22.42578125" style="296" customWidth="1"/>
    <col min="8716" max="8716" width="21.28515625" style="296" customWidth="1"/>
    <col min="8717" max="8717" width="16" style="296" bestFit="1" customWidth="1"/>
    <col min="8718" max="8718" width="49" style="296" customWidth="1"/>
    <col min="8719" max="8962" width="11.5703125" style="296"/>
    <col min="8963" max="8963" width="1.7109375" style="296" customWidth="1"/>
    <col min="8964" max="8965" width="28.7109375" style="296" customWidth="1"/>
    <col min="8966" max="8966" width="22.85546875" style="296" bestFit="1" customWidth="1"/>
    <col min="8967" max="8968" width="40.140625" style="296" customWidth="1"/>
    <col min="8969" max="8969" width="27.28515625" style="296" customWidth="1"/>
    <col min="8970" max="8970" width="20.7109375" style="296" customWidth="1"/>
    <col min="8971" max="8971" width="22.42578125" style="296" customWidth="1"/>
    <col min="8972" max="8972" width="21.28515625" style="296" customWidth="1"/>
    <col min="8973" max="8973" width="16" style="296" bestFit="1" customWidth="1"/>
    <col min="8974" max="8974" width="49" style="296" customWidth="1"/>
    <col min="8975" max="9218" width="11.5703125" style="296"/>
    <col min="9219" max="9219" width="1.7109375" style="296" customWidth="1"/>
    <col min="9220" max="9221" width="28.7109375" style="296" customWidth="1"/>
    <col min="9222" max="9222" width="22.85546875" style="296" bestFit="1" customWidth="1"/>
    <col min="9223" max="9224" width="40.140625" style="296" customWidth="1"/>
    <col min="9225" max="9225" width="27.28515625" style="296" customWidth="1"/>
    <col min="9226" max="9226" width="20.7109375" style="296" customWidth="1"/>
    <col min="9227" max="9227" width="22.42578125" style="296" customWidth="1"/>
    <col min="9228" max="9228" width="21.28515625" style="296" customWidth="1"/>
    <col min="9229" max="9229" width="16" style="296" bestFit="1" customWidth="1"/>
    <col min="9230" max="9230" width="49" style="296" customWidth="1"/>
    <col min="9231" max="9474" width="11.5703125" style="296"/>
    <col min="9475" max="9475" width="1.7109375" style="296" customWidth="1"/>
    <col min="9476" max="9477" width="28.7109375" style="296" customWidth="1"/>
    <col min="9478" max="9478" width="22.85546875" style="296" bestFit="1" customWidth="1"/>
    <col min="9479" max="9480" width="40.140625" style="296" customWidth="1"/>
    <col min="9481" max="9481" width="27.28515625" style="296" customWidth="1"/>
    <col min="9482" max="9482" width="20.7109375" style="296" customWidth="1"/>
    <col min="9483" max="9483" width="22.42578125" style="296" customWidth="1"/>
    <col min="9484" max="9484" width="21.28515625" style="296" customWidth="1"/>
    <col min="9485" max="9485" width="16" style="296" bestFit="1" customWidth="1"/>
    <col min="9486" max="9486" width="49" style="296" customWidth="1"/>
    <col min="9487" max="9730" width="11.5703125" style="296"/>
    <col min="9731" max="9731" width="1.7109375" style="296" customWidth="1"/>
    <col min="9732" max="9733" width="28.7109375" style="296" customWidth="1"/>
    <col min="9734" max="9734" width="22.85546875" style="296" bestFit="1" customWidth="1"/>
    <col min="9735" max="9736" width="40.140625" style="296" customWidth="1"/>
    <col min="9737" max="9737" width="27.28515625" style="296" customWidth="1"/>
    <col min="9738" max="9738" width="20.7109375" style="296" customWidth="1"/>
    <col min="9739" max="9739" width="22.42578125" style="296" customWidth="1"/>
    <col min="9740" max="9740" width="21.28515625" style="296" customWidth="1"/>
    <col min="9741" max="9741" width="16" style="296" bestFit="1" customWidth="1"/>
    <col min="9742" max="9742" width="49" style="296" customWidth="1"/>
    <col min="9743" max="9986" width="11.5703125" style="296"/>
    <col min="9987" max="9987" width="1.7109375" style="296" customWidth="1"/>
    <col min="9988" max="9989" width="28.7109375" style="296" customWidth="1"/>
    <col min="9990" max="9990" width="22.85546875" style="296" bestFit="1" customWidth="1"/>
    <col min="9991" max="9992" width="40.140625" style="296" customWidth="1"/>
    <col min="9993" max="9993" width="27.28515625" style="296" customWidth="1"/>
    <col min="9994" max="9994" width="20.7109375" style="296" customWidth="1"/>
    <col min="9995" max="9995" width="22.42578125" style="296" customWidth="1"/>
    <col min="9996" max="9996" width="21.28515625" style="296" customWidth="1"/>
    <col min="9997" max="9997" width="16" style="296" bestFit="1" customWidth="1"/>
    <col min="9998" max="9998" width="49" style="296" customWidth="1"/>
    <col min="9999" max="10242" width="11.5703125" style="296"/>
    <col min="10243" max="10243" width="1.7109375" style="296" customWidth="1"/>
    <col min="10244" max="10245" width="28.7109375" style="296" customWidth="1"/>
    <col min="10246" max="10246" width="22.85546875" style="296" bestFit="1" customWidth="1"/>
    <col min="10247" max="10248" width="40.140625" style="296" customWidth="1"/>
    <col min="10249" max="10249" width="27.28515625" style="296" customWidth="1"/>
    <col min="10250" max="10250" width="20.7109375" style="296" customWidth="1"/>
    <col min="10251" max="10251" width="22.42578125" style="296" customWidth="1"/>
    <col min="10252" max="10252" width="21.28515625" style="296" customWidth="1"/>
    <col min="10253" max="10253" width="16" style="296" bestFit="1" customWidth="1"/>
    <col min="10254" max="10254" width="49" style="296" customWidth="1"/>
    <col min="10255" max="10498" width="11.5703125" style="296"/>
    <col min="10499" max="10499" width="1.7109375" style="296" customWidth="1"/>
    <col min="10500" max="10501" width="28.7109375" style="296" customWidth="1"/>
    <col min="10502" max="10502" width="22.85546875" style="296" bestFit="1" customWidth="1"/>
    <col min="10503" max="10504" width="40.140625" style="296" customWidth="1"/>
    <col min="10505" max="10505" width="27.28515625" style="296" customWidth="1"/>
    <col min="10506" max="10506" width="20.7109375" style="296" customWidth="1"/>
    <col min="10507" max="10507" width="22.42578125" style="296" customWidth="1"/>
    <col min="10508" max="10508" width="21.28515625" style="296" customWidth="1"/>
    <col min="10509" max="10509" width="16" style="296" bestFit="1" customWidth="1"/>
    <col min="10510" max="10510" width="49" style="296" customWidth="1"/>
    <col min="10511" max="10754" width="11.5703125" style="296"/>
    <col min="10755" max="10755" width="1.7109375" style="296" customWidth="1"/>
    <col min="10756" max="10757" width="28.7109375" style="296" customWidth="1"/>
    <col min="10758" max="10758" width="22.85546875" style="296" bestFit="1" customWidth="1"/>
    <col min="10759" max="10760" width="40.140625" style="296" customWidth="1"/>
    <col min="10761" max="10761" width="27.28515625" style="296" customWidth="1"/>
    <col min="10762" max="10762" width="20.7109375" style="296" customWidth="1"/>
    <col min="10763" max="10763" width="22.42578125" style="296" customWidth="1"/>
    <col min="10764" max="10764" width="21.28515625" style="296" customWidth="1"/>
    <col min="10765" max="10765" width="16" style="296" bestFit="1" customWidth="1"/>
    <col min="10766" max="10766" width="49" style="296" customWidth="1"/>
    <col min="10767" max="11010" width="11.5703125" style="296"/>
    <col min="11011" max="11011" width="1.7109375" style="296" customWidth="1"/>
    <col min="11012" max="11013" width="28.7109375" style="296" customWidth="1"/>
    <col min="11014" max="11014" width="22.85546875" style="296" bestFit="1" customWidth="1"/>
    <col min="11015" max="11016" width="40.140625" style="296" customWidth="1"/>
    <col min="11017" max="11017" width="27.28515625" style="296" customWidth="1"/>
    <col min="11018" max="11018" width="20.7109375" style="296" customWidth="1"/>
    <col min="11019" max="11019" width="22.42578125" style="296" customWidth="1"/>
    <col min="11020" max="11020" width="21.28515625" style="296" customWidth="1"/>
    <col min="11021" max="11021" width="16" style="296" bestFit="1" customWidth="1"/>
    <col min="11022" max="11022" width="49" style="296" customWidth="1"/>
    <col min="11023" max="11266" width="11.5703125" style="296"/>
    <col min="11267" max="11267" width="1.7109375" style="296" customWidth="1"/>
    <col min="11268" max="11269" width="28.7109375" style="296" customWidth="1"/>
    <col min="11270" max="11270" width="22.85546875" style="296" bestFit="1" customWidth="1"/>
    <col min="11271" max="11272" width="40.140625" style="296" customWidth="1"/>
    <col min="11273" max="11273" width="27.28515625" style="296" customWidth="1"/>
    <col min="11274" max="11274" width="20.7109375" style="296" customWidth="1"/>
    <col min="11275" max="11275" width="22.42578125" style="296" customWidth="1"/>
    <col min="11276" max="11276" width="21.28515625" style="296" customWidth="1"/>
    <col min="11277" max="11277" width="16" style="296" bestFit="1" customWidth="1"/>
    <col min="11278" max="11278" width="49" style="296" customWidth="1"/>
    <col min="11279" max="11522" width="11.5703125" style="296"/>
    <col min="11523" max="11523" width="1.7109375" style="296" customWidth="1"/>
    <col min="11524" max="11525" width="28.7109375" style="296" customWidth="1"/>
    <col min="11526" max="11526" width="22.85546875" style="296" bestFit="1" customWidth="1"/>
    <col min="11527" max="11528" width="40.140625" style="296" customWidth="1"/>
    <col min="11529" max="11529" width="27.28515625" style="296" customWidth="1"/>
    <col min="11530" max="11530" width="20.7109375" style="296" customWidth="1"/>
    <col min="11531" max="11531" width="22.42578125" style="296" customWidth="1"/>
    <col min="11532" max="11532" width="21.28515625" style="296" customWidth="1"/>
    <col min="11533" max="11533" width="16" style="296" bestFit="1" customWidth="1"/>
    <col min="11534" max="11534" width="49" style="296" customWidth="1"/>
    <col min="11535" max="11778" width="11.5703125" style="296"/>
    <col min="11779" max="11779" width="1.7109375" style="296" customWidth="1"/>
    <col min="11780" max="11781" width="28.7109375" style="296" customWidth="1"/>
    <col min="11782" max="11782" width="22.85546875" style="296" bestFit="1" customWidth="1"/>
    <col min="11783" max="11784" width="40.140625" style="296" customWidth="1"/>
    <col min="11785" max="11785" width="27.28515625" style="296" customWidth="1"/>
    <col min="11786" max="11786" width="20.7109375" style="296" customWidth="1"/>
    <col min="11787" max="11787" width="22.42578125" style="296" customWidth="1"/>
    <col min="11788" max="11788" width="21.28515625" style="296" customWidth="1"/>
    <col min="11789" max="11789" width="16" style="296" bestFit="1" customWidth="1"/>
    <col min="11790" max="11790" width="49" style="296" customWidth="1"/>
    <col min="11791" max="12034" width="11.5703125" style="296"/>
    <col min="12035" max="12035" width="1.7109375" style="296" customWidth="1"/>
    <col min="12036" max="12037" width="28.7109375" style="296" customWidth="1"/>
    <col min="12038" max="12038" width="22.85546875" style="296" bestFit="1" customWidth="1"/>
    <col min="12039" max="12040" width="40.140625" style="296" customWidth="1"/>
    <col min="12041" max="12041" width="27.28515625" style="296" customWidth="1"/>
    <col min="12042" max="12042" width="20.7109375" style="296" customWidth="1"/>
    <col min="12043" max="12043" width="22.42578125" style="296" customWidth="1"/>
    <col min="12044" max="12044" width="21.28515625" style="296" customWidth="1"/>
    <col min="12045" max="12045" width="16" style="296" bestFit="1" customWidth="1"/>
    <col min="12046" max="12046" width="49" style="296" customWidth="1"/>
    <col min="12047" max="12290" width="11.5703125" style="296"/>
    <col min="12291" max="12291" width="1.7109375" style="296" customWidth="1"/>
    <col min="12292" max="12293" width="28.7109375" style="296" customWidth="1"/>
    <col min="12294" max="12294" width="22.85546875" style="296" bestFit="1" customWidth="1"/>
    <col min="12295" max="12296" width="40.140625" style="296" customWidth="1"/>
    <col min="12297" max="12297" width="27.28515625" style="296" customWidth="1"/>
    <col min="12298" max="12298" width="20.7109375" style="296" customWidth="1"/>
    <col min="12299" max="12299" width="22.42578125" style="296" customWidth="1"/>
    <col min="12300" max="12300" width="21.28515625" style="296" customWidth="1"/>
    <col min="12301" max="12301" width="16" style="296" bestFit="1" customWidth="1"/>
    <col min="12302" max="12302" width="49" style="296" customWidth="1"/>
    <col min="12303" max="12546" width="11.5703125" style="296"/>
    <col min="12547" max="12547" width="1.7109375" style="296" customWidth="1"/>
    <col min="12548" max="12549" width="28.7109375" style="296" customWidth="1"/>
    <col min="12550" max="12550" width="22.85546875" style="296" bestFit="1" customWidth="1"/>
    <col min="12551" max="12552" width="40.140625" style="296" customWidth="1"/>
    <col min="12553" max="12553" width="27.28515625" style="296" customWidth="1"/>
    <col min="12554" max="12554" width="20.7109375" style="296" customWidth="1"/>
    <col min="12555" max="12555" width="22.42578125" style="296" customWidth="1"/>
    <col min="12556" max="12556" width="21.28515625" style="296" customWidth="1"/>
    <col min="12557" max="12557" width="16" style="296" bestFit="1" customWidth="1"/>
    <col min="12558" max="12558" width="49" style="296" customWidth="1"/>
    <col min="12559" max="12802" width="11.5703125" style="296"/>
    <col min="12803" max="12803" width="1.7109375" style="296" customWidth="1"/>
    <col min="12804" max="12805" width="28.7109375" style="296" customWidth="1"/>
    <col min="12806" max="12806" width="22.85546875" style="296" bestFit="1" customWidth="1"/>
    <col min="12807" max="12808" width="40.140625" style="296" customWidth="1"/>
    <col min="12809" max="12809" width="27.28515625" style="296" customWidth="1"/>
    <col min="12810" max="12810" width="20.7109375" style="296" customWidth="1"/>
    <col min="12811" max="12811" width="22.42578125" style="296" customWidth="1"/>
    <col min="12812" max="12812" width="21.28515625" style="296" customWidth="1"/>
    <col min="12813" max="12813" width="16" style="296" bestFit="1" customWidth="1"/>
    <col min="12814" max="12814" width="49" style="296" customWidth="1"/>
    <col min="12815" max="13058" width="11.5703125" style="296"/>
    <col min="13059" max="13059" width="1.7109375" style="296" customWidth="1"/>
    <col min="13060" max="13061" width="28.7109375" style="296" customWidth="1"/>
    <col min="13062" max="13062" width="22.85546875" style="296" bestFit="1" customWidth="1"/>
    <col min="13063" max="13064" width="40.140625" style="296" customWidth="1"/>
    <col min="13065" max="13065" width="27.28515625" style="296" customWidth="1"/>
    <col min="13066" max="13066" width="20.7109375" style="296" customWidth="1"/>
    <col min="13067" max="13067" width="22.42578125" style="296" customWidth="1"/>
    <col min="13068" max="13068" width="21.28515625" style="296" customWidth="1"/>
    <col min="13069" max="13069" width="16" style="296" bestFit="1" customWidth="1"/>
    <col min="13070" max="13070" width="49" style="296" customWidth="1"/>
    <col min="13071" max="13314" width="11.5703125" style="296"/>
    <col min="13315" max="13315" width="1.7109375" style="296" customWidth="1"/>
    <col min="13316" max="13317" width="28.7109375" style="296" customWidth="1"/>
    <col min="13318" max="13318" width="22.85546875" style="296" bestFit="1" customWidth="1"/>
    <col min="13319" max="13320" width="40.140625" style="296" customWidth="1"/>
    <col min="13321" max="13321" width="27.28515625" style="296" customWidth="1"/>
    <col min="13322" max="13322" width="20.7109375" style="296" customWidth="1"/>
    <col min="13323" max="13323" width="22.42578125" style="296" customWidth="1"/>
    <col min="13324" max="13324" width="21.28515625" style="296" customWidth="1"/>
    <col min="13325" max="13325" width="16" style="296" bestFit="1" customWidth="1"/>
    <col min="13326" max="13326" width="49" style="296" customWidth="1"/>
    <col min="13327" max="13570" width="11.5703125" style="296"/>
    <col min="13571" max="13571" width="1.7109375" style="296" customWidth="1"/>
    <col min="13572" max="13573" width="28.7109375" style="296" customWidth="1"/>
    <col min="13574" max="13574" width="22.85546875" style="296" bestFit="1" customWidth="1"/>
    <col min="13575" max="13576" width="40.140625" style="296" customWidth="1"/>
    <col min="13577" max="13577" width="27.28515625" style="296" customWidth="1"/>
    <col min="13578" max="13578" width="20.7109375" style="296" customWidth="1"/>
    <col min="13579" max="13579" width="22.42578125" style="296" customWidth="1"/>
    <col min="13580" max="13580" width="21.28515625" style="296" customWidth="1"/>
    <col min="13581" max="13581" width="16" style="296" bestFit="1" customWidth="1"/>
    <col min="13582" max="13582" width="49" style="296" customWidth="1"/>
    <col min="13583" max="13826" width="11.5703125" style="296"/>
    <col min="13827" max="13827" width="1.7109375" style="296" customWidth="1"/>
    <col min="13828" max="13829" width="28.7109375" style="296" customWidth="1"/>
    <col min="13830" max="13830" width="22.85546875" style="296" bestFit="1" customWidth="1"/>
    <col min="13831" max="13832" width="40.140625" style="296" customWidth="1"/>
    <col min="13833" max="13833" width="27.28515625" style="296" customWidth="1"/>
    <col min="13834" max="13834" width="20.7109375" style="296" customWidth="1"/>
    <col min="13835" max="13835" width="22.42578125" style="296" customWidth="1"/>
    <col min="13836" max="13836" width="21.28515625" style="296" customWidth="1"/>
    <col min="13837" max="13837" width="16" style="296" bestFit="1" customWidth="1"/>
    <col min="13838" max="13838" width="49" style="296" customWidth="1"/>
    <col min="13839" max="14082" width="11.5703125" style="296"/>
    <col min="14083" max="14083" width="1.7109375" style="296" customWidth="1"/>
    <col min="14084" max="14085" width="28.7109375" style="296" customWidth="1"/>
    <col min="14086" max="14086" width="22.85546875" style="296" bestFit="1" customWidth="1"/>
    <col min="14087" max="14088" width="40.140625" style="296" customWidth="1"/>
    <col min="14089" max="14089" width="27.28515625" style="296" customWidth="1"/>
    <col min="14090" max="14090" width="20.7109375" style="296" customWidth="1"/>
    <col min="14091" max="14091" width="22.42578125" style="296" customWidth="1"/>
    <col min="14092" max="14092" width="21.28515625" style="296" customWidth="1"/>
    <col min="14093" max="14093" width="16" style="296" bestFit="1" customWidth="1"/>
    <col min="14094" max="14094" width="49" style="296" customWidth="1"/>
    <col min="14095" max="14338" width="11.5703125" style="296"/>
    <col min="14339" max="14339" width="1.7109375" style="296" customWidth="1"/>
    <col min="14340" max="14341" width="28.7109375" style="296" customWidth="1"/>
    <col min="14342" max="14342" width="22.85546875" style="296" bestFit="1" customWidth="1"/>
    <col min="14343" max="14344" width="40.140625" style="296" customWidth="1"/>
    <col min="14345" max="14345" width="27.28515625" style="296" customWidth="1"/>
    <col min="14346" max="14346" width="20.7109375" style="296" customWidth="1"/>
    <col min="14347" max="14347" width="22.42578125" style="296" customWidth="1"/>
    <col min="14348" max="14348" width="21.28515625" style="296" customWidth="1"/>
    <col min="14349" max="14349" width="16" style="296" bestFit="1" customWidth="1"/>
    <col min="14350" max="14350" width="49" style="296" customWidth="1"/>
    <col min="14351" max="14594" width="11.5703125" style="296"/>
    <col min="14595" max="14595" width="1.7109375" style="296" customWidth="1"/>
    <col min="14596" max="14597" width="28.7109375" style="296" customWidth="1"/>
    <col min="14598" max="14598" width="22.85546875" style="296" bestFit="1" customWidth="1"/>
    <col min="14599" max="14600" width="40.140625" style="296" customWidth="1"/>
    <col min="14601" max="14601" width="27.28515625" style="296" customWidth="1"/>
    <col min="14602" max="14602" width="20.7109375" style="296" customWidth="1"/>
    <col min="14603" max="14603" width="22.42578125" style="296" customWidth="1"/>
    <col min="14604" max="14604" width="21.28515625" style="296" customWidth="1"/>
    <col min="14605" max="14605" width="16" style="296" bestFit="1" customWidth="1"/>
    <col min="14606" max="14606" width="49" style="296" customWidth="1"/>
    <col min="14607" max="14850" width="11.5703125" style="296"/>
    <col min="14851" max="14851" width="1.7109375" style="296" customWidth="1"/>
    <col min="14852" max="14853" width="28.7109375" style="296" customWidth="1"/>
    <col min="14854" max="14854" width="22.85546875" style="296" bestFit="1" customWidth="1"/>
    <col min="14855" max="14856" width="40.140625" style="296" customWidth="1"/>
    <col min="14857" max="14857" width="27.28515625" style="296" customWidth="1"/>
    <col min="14858" max="14858" width="20.7109375" style="296" customWidth="1"/>
    <col min="14859" max="14859" width="22.42578125" style="296" customWidth="1"/>
    <col min="14860" max="14860" width="21.28515625" style="296" customWidth="1"/>
    <col min="14861" max="14861" width="16" style="296" bestFit="1" customWidth="1"/>
    <col min="14862" max="14862" width="49" style="296" customWidth="1"/>
    <col min="14863" max="15106" width="11.5703125" style="296"/>
    <col min="15107" max="15107" width="1.7109375" style="296" customWidth="1"/>
    <col min="15108" max="15109" width="28.7109375" style="296" customWidth="1"/>
    <col min="15110" max="15110" width="22.85546875" style="296" bestFit="1" customWidth="1"/>
    <col min="15111" max="15112" width="40.140625" style="296" customWidth="1"/>
    <col min="15113" max="15113" width="27.28515625" style="296" customWidth="1"/>
    <col min="15114" max="15114" width="20.7109375" style="296" customWidth="1"/>
    <col min="15115" max="15115" width="22.42578125" style="296" customWidth="1"/>
    <col min="15116" max="15116" width="21.28515625" style="296" customWidth="1"/>
    <col min="15117" max="15117" width="16" style="296" bestFit="1" customWidth="1"/>
    <col min="15118" max="15118" width="49" style="296" customWidth="1"/>
    <col min="15119" max="15362" width="11.5703125" style="296"/>
    <col min="15363" max="15363" width="1.7109375" style="296" customWidth="1"/>
    <col min="15364" max="15365" width="28.7109375" style="296" customWidth="1"/>
    <col min="15366" max="15366" width="22.85546875" style="296" bestFit="1" customWidth="1"/>
    <col min="15367" max="15368" width="40.140625" style="296" customWidth="1"/>
    <col min="15369" max="15369" width="27.28515625" style="296" customWidth="1"/>
    <col min="15370" max="15370" width="20.7109375" style="296" customWidth="1"/>
    <col min="15371" max="15371" width="22.42578125" style="296" customWidth="1"/>
    <col min="15372" max="15372" width="21.28515625" style="296" customWidth="1"/>
    <col min="15373" max="15373" width="16" style="296" bestFit="1" customWidth="1"/>
    <col min="15374" max="15374" width="49" style="296" customWidth="1"/>
    <col min="15375" max="15618" width="11.5703125" style="296"/>
    <col min="15619" max="15619" width="1.7109375" style="296" customWidth="1"/>
    <col min="15620" max="15621" width="28.7109375" style="296" customWidth="1"/>
    <col min="15622" max="15622" width="22.85546875" style="296" bestFit="1" customWidth="1"/>
    <col min="15623" max="15624" width="40.140625" style="296" customWidth="1"/>
    <col min="15625" max="15625" width="27.28515625" style="296" customWidth="1"/>
    <col min="15626" max="15626" width="20.7109375" style="296" customWidth="1"/>
    <col min="15627" max="15627" width="22.42578125" style="296" customWidth="1"/>
    <col min="15628" max="15628" width="21.28515625" style="296" customWidth="1"/>
    <col min="15629" max="15629" width="16" style="296" bestFit="1" customWidth="1"/>
    <col min="15630" max="15630" width="49" style="296" customWidth="1"/>
    <col min="15631" max="15874" width="11.5703125" style="296"/>
    <col min="15875" max="15875" width="1.7109375" style="296" customWidth="1"/>
    <col min="15876" max="15877" width="28.7109375" style="296" customWidth="1"/>
    <col min="15878" max="15878" width="22.85546875" style="296" bestFit="1" customWidth="1"/>
    <col min="15879" max="15880" width="40.140625" style="296" customWidth="1"/>
    <col min="15881" max="15881" width="27.28515625" style="296" customWidth="1"/>
    <col min="15882" max="15882" width="20.7109375" style="296" customWidth="1"/>
    <col min="15883" max="15883" width="22.42578125" style="296" customWidth="1"/>
    <col min="15884" max="15884" width="21.28515625" style="296" customWidth="1"/>
    <col min="15885" max="15885" width="16" style="296" bestFit="1" customWidth="1"/>
    <col min="15886" max="15886" width="49" style="296" customWidth="1"/>
    <col min="15887" max="16130" width="11.5703125" style="296"/>
    <col min="16131" max="16131" width="1.7109375" style="296" customWidth="1"/>
    <col min="16132" max="16133" width="28.7109375" style="296" customWidth="1"/>
    <col min="16134" max="16134" width="22.85546875" style="296" bestFit="1" customWidth="1"/>
    <col min="16135" max="16136" width="40.140625" style="296" customWidth="1"/>
    <col min="16137" max="16137" width="27.28515625" style="296" customWidth="1"/>
    <col min="16138" max="16138" width="20.7109375" style="296" customWidth="1"/>
    <col min="16139" max="16139" width="22.42578125" style="296" customWidth="1"/>
    <col min="16140" max="16140" width="21.28515625" style="296" customWidth="1"/>
    <col min="16141" max="16141" width="16" style="296" bestFit="1" customWidth="1"/>
    <col min="16142" max="16142" width="49" style="296" customWidth="1"/>
    <col min="16143" max="16384" width="11.5703125" style="296"/>
  </cols>
  <sheetData>
    <row r="2" spans="2:17" s="290" customFormat="1" ht="66.75" customHeight="1" x14ac:dyDescent="0.2">
      <c r="B2" s="1640" t="s">
        <v>698</v>
      </c>
      <c r="C2" s="1641"/>
      <c r="D2" s="1641"/>
      <c r="E2" s="1641"/>
      <c r="F2" s="1641"/>
      <c r="G2" s="1641"/>
      <c r="H2" s="1641"/>
      <c r="I2" s="1641"/>
      <c r="J2" s="1641"/>
      <c r="K2" s="1641"/>
      <c r="L2" s="1641"/>
      <c r="M2" s="1641"/>
      <c r="N2" s="1641"/>
      <c r="O2" s="1641"/>
      <c r="P2" s="1641"/>
      <c r="Q2" s="312"/>
    </row>
    <row r="3" spans="2:17" s="261" customFormat="1" ht="9" customHeight="1" thickBot="1" x14ac:dyDescent="0.25">
      <c r="E3" s="291"/>
    </row>
    <row r="4" spans="2:17" s="261" customFormat="1" ht="35.25" customHeight="1" thickBot="1" x14ac:dyDescent="0.25">
      <c r="B4" s="1642" t="s">
        <v>528</v>
      </c>
      <c r="C4" s="1642" t="s">
        <v>42</v>
      </c>
      <c r="D4" s="1642" t="s">
        <v>43</v>
      </c>
      <c r="E4" s="1643" t="s">
        <v>182</v>
      </c>
      <c r="F4" s="1644" t="s">
        <v>529</v>
      </c>
      <c r="G4" s="1642" t="s">
        <v>530</v>
      </c>
      <c r="H4" s="1645" t="s">
        <v>49</v>
      </c>
      <c r="I4" s="1645"/>
      <c r="J4" s="1645"/>
      <c r="K4" s="1645"/>
      <c r="L4" s="1645"/>
      <c r="M4" s="1645"/>
      <c r="N4" s="1645"/>
      <c r="O4" s="1645"/>
      <c r="P4" s="1645"/>
      <c r="Q4" s="1645"/>
    </row>
    <row r="5" spans="2:17" s="261" customFormat="1" ht="35.25" customHeight="1" thickBot="1" x14ac:dyDescent="0.25">
      <c r="B5" s="1642"/>
      <c r="C5" s="1642"/>
      <c r="D5" s="1642"/>
      <c r="E5" s="1643"/>
      <c r="F5" s="1644"/>
      <c r="G5" s="1642"/>
      <c r="H5" s="1645"/>
      <c r="I5" s="1645"/>
      <c r="J5" s="1645"/>
      <c r="K5" s="1645"/>
      <c r="L5" s="1645"/>
      <c r="M5" s="1645"/>
      <c r="N5" s="1645"/>
      <c r="O5" s="1645"/>
      <c r="P5" s="1645"/>
      <c r="Q5" s="1645"/>
    </row>
    <row r="6" spans="2:17" s="261" customFormat="1" ht="35.25" customHeight="1" thickBot="1" x14ac:dyDescent="0.25">
      <c r="B6" s="1642"/>
      <c r="C6" s="1642"/>
      <c r="D6" s="1642"/>
      <c r="E6" s="1643"/>
      <c r="F6" s="1646" t="s">
        <v>531</v>
      </c>
      <c r="G6" s="1642" t="s">
        <v>532</v>
      </c>
      <c r="H6" s="1642" t="s">
        <v>533</v>
      </c>
      <c r="I6" s="1642" t="s">
        <v>534</v>
      </c>
      <c r="J6" s="1642" t="s">
        <v>535</v>
      </c>
      <c r="K6" s="1642" t="s">
        <v>536</v>
      </c>
      <c r="L6" s="1646" t="s">
        <v>537</v>
      </c>
      <c r="M6" s="1647" t="s">
        <v>538</v>
      </c>
      <c r="N6" s="1646" t="s">
        <v>539</v>
      </c>
      <c r="O6" s="1646" t="s">
        <v>540</v>
      </c>
      <c r="P6" s="1646" t="s">
        <v>541</v>
      </c>
      <c r="Q6" s="1646" t="s">
        <v>542</v>
      </c>
    </row>
    <row r="7" spans="2:17" s="261" customFormat="1" ht="35.25" customHeight="1" thickBot="1" x14ac:dyDescent="0.25">
      <c r="B7" s="1642"/>
      <c r="C7" s="1642"/>
      <c r="D7" s="1642"/>
      <c r="E7" s="1643"/>
      <c r="F7" s="1646"/>
      <c r="G7" s="1642"/>
      <c r="H7" s="1642"/>
      <c r="I7" s="1642"/>
      <c r="J7" s="1642"/>
      <c r="K7" s="1642"/>
      <c r="L7" s="1646"/>
      <c r="M7" s="1648"/>
      <c r="N7" s="1646"/>
      <c r="O7" s="1646"/>
      <c r="P7" s="1646"/>
      <c r="Q7" s="1646"/>
    </row>
    <row r="8" spans="2:17" s="261" customFormat="1" ht="35.25" customHeight="1" thickBot="1" x14ac:dyDescent="0.25">
      <c r="B8" s="1642"/>
      <c r="C8" s="1642"/>
      <c r="D8" s="1642"/>
      <c r="E8" s="1643"/>
      <c r="F8" s="1646"/>
      <c r="G8" s="1642"/>
      <c r="H8" s="1642"/>
      <c r="I8" s="1642"/>
      <c r="J8" s="1642"/>
      <c r="K8" s="1642"/>
      <c r="L8" s="1646"/>
      <c r="M8" s="1649"/>
      <c r="N8" s="1646"/>
      <c r="O8" s="1646"/>
      <c r="P8" s="1646"/>
      <c r="Q8" s="1646"/>
    </row>
    <row r="9" spans="2:17" ht="26.25" customHeight="1" x14ac:dyDescent="0.2">
      <c r="B9" s="292" t="s">
        <v>543</v>
      </c>
      <c r="C9" s="293"/>
      <c r="D9" s="511" t="s">
        <v>697</v>
      </c>
      <c r="E9" s="512">
        <f>SUM(E10:E16)</f>
        <v>8000000000</v>
      </c>
      <c r="F9" s="294"/>
      <c r="G9" s="294"/>
      <c r="H9" s="294"/>
      <c r="I9" s="294"/>
      <c r="J9" s="294"/>
      <c r="K9" s="294"/>
      <c r="L9" s="294"/>
      <c r="M9" s="294"/>
      <c r="N9" s="294"/>
      <c r="O9" s="294"/>
      <c r="P9" s="294"/>
      <c r="Q9" s="295"/>
    </row>
    <row r="10" spans="2:17" ht="66.75" customHeight="1" x14ac:dyDescent="0.2">
      <c r="B10" s="1650" t="s">
        <v>544</v>
      </c>
      <c r="C10" s="297" t="s">
        <v>545</v>
      </c>
      <c r="D10" s="298" t="s">
        <v>546</v>
      </c>
      <c r="E10" s="299">
        <v>100000000</v>
      </c>
      <c r="F10" s="300" t="s">
        <v>74</v>
      </c>
      <c r="G10" s="300" t="s">
        <v>74</v>
      </c>
      <c r="H10" s="301" t="s">
        <v>193</v>
      </c>
      <c r="I10" s="301" t="s">
        <v>193</v>
      </c>
      <c r="J10" s="302">
        <v>43192</v>
      </c>
      <c r="K10" s="302">
        <v>43222</v>
      </c>
      <c r="L10" s="301" t="s">
        <v>193</v>
      </c>
      <c r="M10" s="302">
        <v>43346</v>
      </c>
      <c r="N10" s="302">
        <v>43367</v>
      </c>
      <c r="O10" s="302">
        <v>43395</v>
      </c>
      <c r="P10" s="302">
        <v>43417</v>
      </c>
      <c r="Q10" s="303">
        <v>43430</v>
      </c>
    </row>
    <row r="11" spans="2:17" ht="66.75" customHeight="1" x14ac:dyDescent="0.2">
      <c r="B11" s="1651"/>
      <c r="C11" s="304" t="s">
        <v>547</v>
      </c>
      <c r="D11" s="298" t="s">
        <v>548</v>
      </c>
      <c r="E11" s="299">
        <v>850000000</v>
      </c>
      <c r="F11" s="300" t="s">
        <v>74</v>
      </c>
      <c r="G11" s="300" t="s">
        <v>74</v>
      </c>
      <c r="H11" s="301" t="s">
        <v>193</v>
      </c>
      <c r="I11" s="301" t="s">
        <v>193</v>
      </c>
      <c r="J11" s="302">
        <v>43192</v>
      </c>
      <c r="K11" s="302">
        <v>43222</v>
      </c>
      <c r="L11" s="301" t="s">
        <v>193</v>
      </c>
      <c r="M11" s="302">
        <v>43346</v>
      </c>
      <c r="N11" s="302">
        <v>43367</v>
      </c>
      <c r="O11" s="302">
        <v>43395</v>
      </c>
      <c r="P11" s="302">
        <v>43417</v>
      </c>
      <c r="Q11" s="303">
        <v>43430</v>
      </c>
    </row>
    <row r="12" spans="2:17" ht="66.75" customHeight="1" x14ac:dyDescent="0.2">
      <c r="B12" s="1651"/>
      <c r="C12" s="304" t="s">
        <v>549</v>
      </c>
      <c r="D12" s="298" t="s">
        <v>550</v>
      </c>
      <c r="E12" s="299">
        <v>1000000000</v>
      </c>
      <c r="F12" s="300" t="s">
        <v>74</v>
      </c>
      <c r="G12" s="300" t="s">
        <v>74</v>
      </c>
      <c r="H12" s="301" t="s">
        <v>193</v>
      </c>
      <c r="I12" s="301" t="s">
        <v>193</v>
      </c>
      <c r="J12" s="302">
        <v>43192</v>
      </c>
      <c r="K12" s="302">
        <v>43222</v>
      </c>
      <c r="L12" s="301" t="s">
        <v>193</v>
      </c>
      <c r="M12" s="302">
        <v>43346</v>
      </c>
      <c r="N12" s="302">
        <v>43367</v>
      </c>
      <c r="O12" s="302">
        <v>43402</v>
      </c>
      <c r="P12" s="302">
        <v>43417</v>
      </c>
      <c r="Q12" s="303">
        <v>43433</v>
      </c>
    </row>
    <row r="13" spans="2:17" ht="66.75" customHeight="1" x14ac:dyDescent="0.2">
      <c r="B13" s="1651" t="s">
        <v>544</v>
      </c>
      <c r="C13" s="297" t="s">
        <v>551</v>
      </c>
      <c r="D13" s="298" t="s">
        <v>552</v>
      </c>
      <c r="E13" s="299">
        <v>3000000000</v>
      </c>
      <c r="F13" s="300" t="s">
        <v>74</v>
      </c>
      <c r="G13" s="300" t="s">
        <v>74</v>
      </c>
      <c r="H13" s="301" t="s">
        <v>193</v>
      </c>
      <c r="I13" s="301" t="s">
        <v>193</v>
      </c>
      <c r="J13" s="302">
        <v>43192</v>
      </c>
      <c r="K13" s="302">
        <v>43222</v>
      </c>
      <c r="L13" s="301" t="s">
        <v>193</v>
      </c>
      <c r="M13" s="302">
        <v>43346</v>
      </c>
      <c r="N13" s="302">
        <v>43367</v>
      </c>
      <c r="O13" s="302">
        <v>43395</v>
      </c>
      <c r="P13" s="302">
        <v>43417</v>
      </c>
      <c r="Q13" s="303">
        <v>43430</v>
      </c>
    </row>
    <row r="14" spans="2:17" ht="66.75" customHeight="1" x14ac:dyDescent="0.2">
      <c r="B14" s="1651"/>
      <c r="C14" s="297" t="s">
        <v>553</v>
      </c>
      <c r="D14" s="298" t="s">
        <v>554</v>
      </c>
      <c r="E14" s="299">
        <v>3000000000</v>
      </c>
      <c r="F14" s="300" t="s">
        <v>74</v>
      </c>
      <c r="G14" s="300" t="s">
        <v>74</v>
      </c>
      <c r="H14" s="301" t="s">
        <v>193</v>
      </c>
      <c r="I14" s="301" t="s">
        <v>193</v>
      </c>
      <c r="J14" s="302">
        <v>43159</v>
      </c>
      <c r="K14" s="302">
        <v>43195</v>
      </c>
      <c r="L14" s="301" t="s">
        <v>193</v>
      </c>
      <c r="M14" s="302">
        <v>43346</v>
      </c>
      <c r="N14" s="302">
        <v>43367</v>
      </c>
      <c r="O14" s="302">
        <v>43395</v>
      </c>
      <c r="P14" s="302">
        <v>43417</v>
      </c>
      <c r="Q14" s="303">
        <v>43430</v>
      </c>
    </row>
    <row r="15" spans="2:17" x14ac:dyDescent="0.2">
      <c r="B15" s="1651"/>
      <c r="C15" s="1653" t="s">
        <v>555</v>
      </c>
      <c r="D15" s="1655" t="s">
        <v>192</v>
      </c>
      <c r="E15" s="1657">
        <v>50000000</v>
      </c>
      <c r="F15" s="1659" t="s">
        <v>74</v>
      </c>
      <c r="G15" s="1659" t="s">
        <v>74</v>
      </c>
      <c r="H15" s="1661" t="s">
        <v>193</v>
      </c>
      <c r="I15" s="1661" t="s">
        <v>193</v>
      </c>
      <c r="J15" s="1661" t="s">
        <v>193</v>
      </c>
      <c r="K15" s="1661" t="s">
        <v>193</v>
      </c>
      <c r="L15" s="1661" t="s">
        <v>193</v>
      </c>
      <c r="M15" s="305">
        <v>43346</v>
      </c>
      <c r="N15" s="1661" t="s">
        <v>193</v>
      </c>
      <c r="O15" s="1661" t="s">
        <v>193</v>
      </c>
      <c r="P15" s="1661" t="s">
        <v>193</v>
      </c>
      <c r="Q15" s="306">
        <v>43402</v>
      </c>
    </row>
    <row r="16" spans="2:17" ht="60.75" thickBot="1" x14ac:dyDescent="0.25">
      <c r="B16" s="1652"/>
      <c r="C16" s="1654"/>
      <c r="D16" s="1656"/>
      <c r="E16" s="1658"/>
      <c r="F16" s="1660"/>
      <c r="G16" s="1660"/>
      <c r="H16" s="1662"/>
      <c r="I16" s="1662"/>
      <c r="J16" s="1662"/>
      <c r="K16" s="1662"/>
      <c r="L16" s="1662"/>
      <c r="M16" s="307" t="s">
        <v>556</v>
      </c>
      <c r="N16" s="1662"/>
      <c r="O16" s="1662"/>
      <c r="P16" s="1662"/>
      <c r="Q16" s="308" t="s">
        <v>557</v>
      </c>
    </row>
    <row r="86" spans="5:5" x14ac:dyDescent="0.2">
      <c r="E86" s="309">
        <v>61600000</v>
      </c>
    </row>
  </sheetData>
  <dataConsolidate/>
  <mergeCells count="34">
    <mergeCell ref="O15:O16"/>
    <mergeCell ref="P15:P16"/>
    <mergeCell ref="H15:H16"/>
    <mergeCell ref="I15:I16"/>
    <mergeCell ref="J15:J16"/>
    <mergeCell ref="K15:K16"/>
    <mergeCell ref="L15:L16"/>
    <mergeCell ref="N15:N16"/>
    <mergeCell ref="G15:G16"/>
    <mergeCell ref="H6:H8"/>
    <mergeCell ref="I6:I8"/>
    <mergeCell ref="J6:J8"/>
    <mergeCell ref="K6:K8"/>
    <mergeCell ref="B10:B16"/>
    <mergeCell ref="C15:C16"/>
    <mergeCell ref="D15:D16"/>
    <mergeCell ref="E15:E16"/>
    <mergeCell ref="F15:F16"/>
    <mergeCell ref="B2:P2"/>
    <mergeCell ref="B4:B8"/>
    <mergeCell ref="C4:C8"/>
    <mergeCell ref="D4:D8"/>
    <mergeCell ref="E4:E8"/>
    <mergeCell ref="F4:F5"/>
    <mergeCell ref="G4:G5"/>
    <mergeCell ref="H4:Q5"/>
    <mergeCell ref="F6:F8"/>
    <mergeCell ref="G6:G8"/>
    <mergeCell ref="N6:N8"/>
    <mergeCell ref="O6:O8"/>
    <mergeCell ref="P6:P8"/>
    <mergeCell ref="Q6:Q8"/>
    <mergeCell ref="L6:L8"/>
    <mergeCell ref="M6:M8"/>
  </mergeCells>
  <dataValidations count="1">
    <dataValidation type="list" allowBlank="1" showInputMessage="1" showErrorMessage="1" sqref="B9:B10 F9:G15" xr:uid="{00000000-0002-0000-0800-000000000000}">
      <formula1>#REF!</formula1>
    </dataValidation>
  </dataValidations>
  <pageMargins left="0" right="0" top="0" bottom="0" header="0.31496062992125984" footer="0.31496062992125984"/>
  <pageSetup scale="32" orientation="landscape" r:id="rId1"/>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7" tint="0.59999389629810485"/>
  </sheetPr>
  <dimension ref="A3:X87"/>
  <sheetViews>
    <sheetView zoomScale="80" zoomScaleNormal="80" workbookViewId="0">
      <pane xSplit="4" ySplit="7" topLeftCell="E8" activePane="bottomRight" state="frozen"/>
      <selection pane="topRight" activeCell="F1" sqref="F1"/>
      <selection pane="bottomLeft" activeCell="A8" sqref="A8"/>
      <selection pane="bottomRight" activeCell="E9" sqref="E9"/>
    </sheetView>
  </sheetViews>
  <sheetFormatPr baseColWidth="10" defaultRowHeight="12" x14ac:dyDescent="0.2"/>
  <cols>
    <col min="1" max="1" width="35.5703125" style="1074" customWidth="1"/>
    <col min="2" max="2" width="39.85546875" style="1074" customWidth="1"/>
    <col min="3" max="3" width="20.140625" style="1074" bestFit="1" customWidth="1"/>
    <col min="4" max="4" width="26.7109375" style="1150" customWidth="1"/>
    <col min="5" max="5" width="24.28515625" style="1087" customWidth="1"/>
    <col min="6" max="6" width="20" style="1087" customWidth="1"/>
    <col min="7" max="7" width="13" style="1087" customWidth="1"/>
    <col min="8" max="8" width="35.140625" style="1074" customWidth="1"/>
    <col min="9" max="9" width="22" style="1087" customWidth="1"/>
    <col min="10" max="10" width="17.140625" style="1087" customWidth="1"/>
    <col min="11" max="11" width="17" style="1087" customWidth="1"/>
    <col min="12" max="12" width="13.7109375" style="1087" customWidth="1"/>
    <col min="13" max="13" width="13.85546875" style="1087" customWidth="1"/>
    <col min="14" max="14" width="15.140625" style="1087" customWidth="1"/>
    <col min="15" max="15" width="23.85546875" style="1074" customWidth="1"/>
    <col min="16" max="16" width="17.28515625" style="1074" customWidth="1"/>
    <col min="17" max="17" width="36.5703125" style="1074" customWidth="1"/>
    <col min="18" max="19" width="22.85546875" style="1074" hidden="1" customWidth="1"/>
    <col min="20" max="20" width="23.5703125" style="1074" hidden="1" customWidth="1"/>
    <col min="21" max="21" width="16.28515625" style="1074" hidden="1" customWidth="1"/>
    <col min="22" max="22" width="10.28515625" style="1074" hidden="1" customWidth="1"/>
    <col min="23" max="23" width="11.42578125" style="1074"/>
    <col min="24" max="24" width="17.85546875" style="1074" bestFit="1" customWidth="1"/>
    <col min="25" max="16384" width="11.42578125" style="1074"/>
  </cols>
  <sheetData>
    <row r="3" spans="1:24" ht="54.75" customHeight="1" x14ac:dyDescent="0.2">
      <c r="A3" s="1519" t="s">
        <v>1485</v>
      </c>
      <c r="B3" s="1520"/>
      <c r="C3" s="1520"/>
      <c r="D3" s="1520"/>
      <c r="E3" s="1520"/>
      <c r="F3" s="1520"/>
      <c r="G3" s="1520"/>
      <c r="H3" s="1520"/>
      <c r="I3" s="1520"/>
      <c r="J3" s="1520"/>
      <c r="K3" s="1520"/>
      <c r="L3" s="1520"/>
      <c r="M3" s="1520"/>
      <c r="N3" s="1520"/>
      <c r="O3" s="1520"/>
      <c r="P3" s="1520"/>
      <c r="Q3" s="1520"/>
    </row>
    <row r="4" spans="1:24" ht="12.75" thickBot="1" x14ac:dyDescent="0.25">
      <c r="A4" s="1075"/>
      <c r="B4" s="1076"/>
      <c r="C4" s="1076"/>
      <c r="D4" s="1145"/>
      <c r="E4" s="1075"/>
      <c r="F4" s="1075"/>
      <c r="G4" s="1075"/>
      <c r="H4" s="1076"/>
      <c r="I4" s="1075"/>
      <c r="J4" s="1075"/>
      <c r="K4" s="1075"/>
      <c r="L4" s="1075"/>
      <c r="M4" s="1075"/>
      <c r="N4" s="1075"/>
    </row>
    <row r="5" spans="1:24" ht="42.75" customHeight="1" thickTop="1" thickBot="1" x14ac:dyDescent="0.25">
      <c r="A5" s="1669" t="s">
        <v>1203</v>
      </c>
      <c r="B5" s="1669" t="s">
        <v>42</v>
      </c>
      <c r="C5" s="1669" t="s">
        <v>43</v>
      </c>
      <c r="D5" s="1578" t="s">
        <v>182</v>
      </c>
      <c r="E5" s="1670" t="s">
        <v>183</v>
      </c>
      <c r="F5" s="1669" t="s">
        <v>184</v>
      </c>
      <c r="G5" s="1669" t="s">
        <v>185</v>
      </c>
      <c r="H5" s="1669" t="s">
        <v>186</v>
      </c>
      <c r="I5" s="1671" t="s">
        <v>49</v>
      </c>
      <c r="J5" s="1671"/>
      <c r="K5" s="1671"/>
      <c r="L5" s="1671"/>
      <c r="M5" s="1671"/>
      <c r="N5" s="1671"/>
      <c r="O5" s="1663" t="s">
        <v>986</v>
      </c>
      <c r="P5" s="1663"/>
      <c r="Q5" s="1663"/>
      <c r="R5" s="1664" t="s">
        <v>1436</v>
      </c>
      <c r="S5" s="1664"/>
    </row>
    <row r="6" spans="1:24" ht="13.5" thickTop="1" thickBot="1" x14ac:dyDescent="0.25">
      <c r="A6" s="1669"/>
      <c r="B6" s="1669"/>
      <c r="C6" s="1669"/>
      <c r="D6" s="1578"/>
      <c r="E6" s="1670"/>
      <c r="F6" s="1669"/>
      <c r="G6" s="1669"/>
      <c r="H6" s="1669"/>
      <c r="I6" s="1671"/>
      <c r="J6" s="1671"/>
      <c r="K6" s="1671"/>
      <c r="L6" s="1671"/>
      <c r="M6" s="1671"/>
      <c r="N6" s="1671"/>
      <c r="O6" s="1663"/>
      <c r="P6" s="1663"/>
      <c r="Q6" s="1663"/>
      <c r="R6" s="1664"/>
      <c r="S6" s="1664"/>
    </row>
    <row r="7" spans="1:24" ht="61.5" customHeight="1" thickTop="1" thickBot="1" x14ac:dyDescent="0.25">
      <c r="A7" s="1669"/>
      <c r="B7" s="1669"/>
      <c r="C7" s="1669"/>
      <c r="D7" s="1578"/>
      <c r="E7" s="1093" t="s">
        <v>50</v>
      </c>
      <c r="F7" s="1094" t="s">
        <v>51</v>
      </c>
      <c r="G7" s="1094" t="s">
        <v>52</v>
      </c>
      <c r="H7" s="1094" t="s">
        <v>53</v>
      </c>
      <c r="I7" s="1094" t="s">
        <v>54</v>
      </c>
      <c r="J7" s="1094" t="s">
        <v>187</v>
      </c>
      <c r="K7" s="1094" t="s">
        <v>188</v>
      </c>
      <c r="L7" s="1094" t="s">
        <v>59</v>
      </c>
      <c r="M7" s="1093" t="s">
        <v>189</v>
      </c>
      <c r="N7" s="1093" t="s">
        <v>190</v>
      </c>
      <c r="O7" s="1095" t="s">
        <v>1125</v>
      </c>
      <c r="P7" s="1095" t="s">
        <v>987</v>
      </c>
      <c r="Q7" s="1095" t="s">
        <v>1126</v>
      </c>
      <c r="R7" s="1144" t="s">
        <v>973</v>
      </c>
      <c r="S7" s="1144" t="s">
        <v>1127</v>
      </c>
    </row>
    <row r="8" spans="1:24" s="878" customFormat="1" ht="44.25" customHeight="1" thickTop="1" x14ac:dyDescent="0.2">
      <c r="A8" s="945" t="s">
        <v>1480</v>
      </c>
      <c r="B8" s="1000" t="s">
        <v>1481</v>
      </c>
      <c r="C8" s="935"/>
      <c r="D8" s="1146">
        <f>SUM(D9:D17)</f>
        <v>10500000000</v>
      </c>
      <c r="E8" s="936"/>
      <c r="F8" s="937"/>
      <c r="G8" s="937"/>
      <c r="H8" s="937"/>
      <c r="I8" s="937"/>
      <c r="J8" s="938"/>
      <c r="K8" s="938"/>
      <c r="L8" s="938"/>
      <c r="M8" s="939"/>
      <c r="N8" s="937"/>
      <c r="O8" s="941"/>
      <c r="P8" s="942"/>
      <c r="Q8" s="943"/>
      <c r="R8" s="944"/>
      <c r="S8" s="943"/>
      <c r="T8" s="1004"/>
      <c r="U8" s="1002"/>
    </row>
    <row r="9" spans="1:24" s="1077" customFormat="1" ht="51.75" customHeight="1" x14ac:dyDescent="0.2">
      <c r="A9" s="1088" t="s">
        <v>510</v>
      </c>
      <c r="B9" s="1080" t="s">
        <v>511</v>
      </c>
      <c r="C9" s="1078" t="s">
        <v>26</v>
      </c>
      <c r="D9" s="1147">
        <v>200000000</v>
      </c>
      <c r="E9" s="1079" t="s">
        <v>74</v>
      </c>
      <c r="F9" s="1079" t="s">
        <v>193</v>
      </c>
      <c r="G9" s="1079" t="s">
        <v>65</v>
      </c>
      <c r="H9" s="1080" t="s">
        <v>512</v>
      </c>
      <c r="I9" s="1079" t="s">
        <v>5</v>
      </c>
      <c r="J9" s="1079" t="s">
        <v>5</v>
      </c>
      <c r="K9" s="1079" t="s">
        <v>6</v>
      </c>
      <c r="L9" s="1079" t="s">
        <v>6</v>
      </c>
      <c r="M9" s="1079" t="s">
        <v>6</v>
      </c>
      <c r="N9" s="1079" t="s">
        <v>15</v>
      </c>
      <c r="O9" s="1081"/>
      <c r="P9" s="1081" t="s">
        <v>995</v>
      </c>
      <c r="Q9" s="1665" t="s">
        <v>1288</v>
      </c>
      <c r="R9" s="1091"/>
      <c r="S9" s="1668" t="s">
        <v>1288</v>
      </c>
      <c r="V9" s="1077" t="s">
        <v>4</v>
      </c>
    </row>
    <row r="10" spans="1:24" s="1077" customFormat="1" ht="51.75" customHeight="1" x14ac:dyDescent="0.2">
      <c r="A10" s="1088" t="s">
        <v>513</v>
      </c>
      <c r="B10" s="1080" t="s">
        <v>827</v>
      </c>
      <c r="C10" s="1078" t="s">
        <v>26</v>
      </c>
      <c r="D10" s="1147">
        <v>300000000</v>
      </c>
      <c r="E10" s="1079" t="s">
        <v>74</v>
      </c>
      <c r="F10" s="1079" t="s">
        <v>193</v>
      </c>
      <c r="G10" s="1079" t="s">
        <v>65</v>
      </c>
      <c r="H10" s="1080" t="s">
        <v>512</v>
      </c>
      <c r="I10" s="1079" t="s">
        <v>5</v>
      </c>
      <c r="J10" s="1079" t="s">
        <v>5</v>
      </c>
      <c r="K10" s="1079" t="s">
        <v>6</v>
      </c>
      <c r="L10" s="1079" t="s">
        <v>6</v>
      </c>
      <c r="M10" s="1079" t="s">
        <v>6</v>
      </c>
      <c r="N10" s="1079" t="s">
        <v>15</v>
      </c>
      <c r="O10" s="1081"/>
      <c r="P10" s="1081" t="s">
        <v>995</v>
      </c>
      <c r="Q10" s="1666"/>
      <c r="R10" s="1091"/>
      <c r="S10" s="1668"/>
      <c r="V10" s="1077" t="s">
        <v>4</v>
      </c>
    </row>
    <row r="11" spans="1:24" s="1077" customFormat="1" ht="51.75" customHeight="1" x14ac:dyDescent="0.2">
      <c r="A11" s="1088" t="s">
        <v>513</v>
      </c>
      <c r="B11" s="1080" t="s">
        <v>514</v>
      </c>
      <c r="C11" s="1078" t="s">
        <v>26</v>
      </c>
      <c r="D11" s="1147">
        <v>500000000</v>
      </c>
      <c r="E11" s="1079" t="s">
        <v>74</v>
      </c>
      <c r="F11" s="1079" t="s">
        <v>193</v>
      </c>
      <c r="G11" s="1079" t="s">
        <v>65</v>
      </c>
      <c r="H11" s="1080" t="s">
        <v>515</v>
      </c>
      <c r="I11" s="1079" t="s">
        <v>4</v>
      </c>
      <c r="J11" s="1079" t="s">
        <v>4</v>
      </c>
      <c r="K11" s="1079" t="s">
        <v>4</v>
      </c>
      <c r="L11" s="1079" t="s">
        <v>4</v>
      </c>
      <c r="M11" s="1079" t="s">
        <v>4</v>
      </c>
      <c r="N11" s="1079" t="s">
        <v>15</v>
      </c>
      <c r="O11" s="1081"/>
      <c r="P11" s="1081" t="s">
        <v>988</v>
      </c>
      <c r="Q11" s="1666"/>
      <c r="R11" s="1091"/>
      <c r="S11" s="1668"/>
      <c r="T11" s="1082" t="s">
        <v>862</v>
      </c>
      <c r="U11" s="1083">
        <v>500433851</v>
      </c>
    </row>
    <row r="12" spans="1:24" s="1077" customFormat="1" ht="51.75" customHeight="1" x14ac:dyDescent="0.2">
      <c r="A12" s="1088" t="s">
        <v>513</v>
      </c>
      <c r="B12" s="1080" t="s">
        <v>516</v>
      </c>
      <c r="C12" s="1078" t="s">
        <v>26</v>
      </c>
      <c r="D12" s="1147">
        <v>1000000000</v>
      </c>
      <c r="E12" s="1079" t="s">
        <v>74</v>
      </c>
      <c r="F12" s="1079" t="s">
        <v>193</v>
      </c>
      <c r="G12" s="1079" t="s">
        <v>65</v>
      </c>
      <c r="H12" s="1080" t="s">
        <v>512</v>
      </c>
      <c r="I12" s="1079" t="s">
        <v>5</v>
      </c>
      <c r="J12" s="1079" t="s">
        <v>6</v>
      </c>
      <c r="K12" s="1079" t="s">
        <v>480</v>
      </c>
      <c r="L12" s="1079" t="s">
        <v>8</v>
      </c>
      <c r="M12" s="1079" t="s">
        <v>8</v>
      </c>
      <c r="N12" s="1079" t="s">
        <v>15</v>
      </c>
      <c r="O12" s="1081"/>
      <c r="P12" s="1081" t="s">
        <v>995</v>
      </c>
      <c r="Q12" s="1667"/>
      <c r="R12" s="1091"/>
      <c r="S12" s="1668"/>
      <c r="T12" s="1082" t="s">
        <v>862</v>
      </c>
      <c r="U12" s="1083">
        <v>1000433851</v>
      </c>
      <c r="V12" s="1077" t="s">
        <v>11</v>
      </c>
    </row>
    <row r="13" spans="1:24" s="1077" customFormat="1" ht="76.5" customHeight="1" x14ac:dyDescent="0.2">
      <c r="A13" s="1089" t="s">
        <v>517</v>
      </c>
      <c r="B13" s="1084" t="s">
        <v>518</v>
      </c>
      <c r="C13" s="1078" t="s">
        <v>26</v>
      </c>
      <c r="D13" s="1147">
        <v>900000000</v>
      </c>
      <c r="E13" s="1079" t="s">
        <v>74</v>
      </c>
      <c r="F13" s="1079" t="s">
        <v>193</v>
      </c>
      <c r="G13" s="1079" t="s">
        <v>65</v>
      </c>
      <c r="H13" s="1080" t="s">
        <v>519</v>
      </c>
      <c r="I13" s="1079" t="s">
        <v>4</v>
      </c>
      <c r="J13" s="1079" t="s">
        <v>4</v>
      </c>
      <c r="K13" s="1079" t="s">
        <v>4</v>
      </c>
      <c r="L13" s="1079" t="s">
        <v>7</v>
      </c>
      <c r="M13" s="1079">
        <v>2017</v>
      </c>
      <c r="N13" s="1079" t="s">
        <v>15</v>
      </c>
      <c r="O13" s="1081"/>
      <c r="P13" s="1081" t="s">
        <v>988</v>
      </c>
      <c r="Q13" s="1090" t="s">
        <v>1482</v>
      </c>
      <c r="R13" s="1092" t="s">
        <v>1204</v>
      </c>
      <c r="S13" s="1090" t="s">
        <v>1287</v>
      </c>
    </row>
    <row r="14" spans="1:24" s="1077" customFormat="1" ht="77.25" customHeight="1" x14ac:dyDescent="0.2">
      <c r="A14" s="1089" t="s">
        <v>520</v>
      </c>
      <c r="B14" s="1084" t="s">
        <v>521</v>
      </c>
      <c r="C14" s="1080" t="s">
        <v>26</v>
      </c>
      <c r="D14" s="1148">
        <v>2183000000</v>
      </c>
      <c r="E14" s="1085" t="s">
        <v>74</v>
      </c>
      <c r="F14" s="1081" t="s">
        <v>522</v>
      </c>
      <c r="G14" s="1079" t="s">
        <v>65</v>
      </c>
      <c r="H14" s="1080" t="s">
        <v>519</v>
      </c>
      <c r="I14" s="1079" t="s">
        <v>6</v>
      </c>
      <c r="J14" s="1079" t="s">
        <v>523</v>
      </c>
      <c r="K14" s="1079" t="s">
        <v>9</v>
      </c>
      <c r="L14" s="1079" t="s">
        <v>9</v>
      </c>
      <c r="M14" s="1079" t="s">
        <v>9</v>
      </c>
      <c r="N14" s="1079" t="s">
        <v>15</v>
      </c>
      <c r="O14" s="1081"/>
      <c r="P14" s="1081" t="s">
        <v>995</v>
      </c>
      <c r="Q14" s="1096"/>
      <c r="R14" s="1091"/>
      <c r="S14" s="1090"/>
      <c r="T14" s="1082" t="s">
        <v>862</v>
      </c>
      <c r="U14" s="1082" t="s">
        <v>863</v>
      </c>
      <c r="V14" s="1077" t="s">
        <v>6</v>
      </c>
    </row>
    <row r="15" spans="1:24" s="1077" customFormat="1" ht="78" customHeight="1" x14ac:dyDescent="0.2">
      <c r="A15" s="1089" t="s">
        <v>520</v>
      </c>
      <c r="B15" s="1084" t="s">
        <v>524</v>
      </c>
      <c r="C15" s="1080" t="s">
        <v>26</v>
      </c>
      <c r="D15" s="1148">
        <v>1505406248</v>
      </c>
      <c r="E15" s="1085">
        <v>2154935169</v>
      </c>
      <c r="F15" s="1081" t="s">
        <v>522</v>
      </c>
      <c r="G15" s="1079" t="s">
        <v>65</v>
      </c>
      <c r="H15" s="1080" t="s">
        <v>519</v>
      </c>
      <c r="I15" s="1079" t="s">
        <v>193</v>
      </c>
      <c r="J15" s="1079" t="s">
        <v>193</v>
      </c>
      <c r="K15" s="1079" t="s">
        <v>4</v>
      </c>
      <c r="L15" s="1079" t="s">
        <v>4</v>
      </c>
      <c r="M15" s="1079" t="s">
        <v>4</v>
      </c>
      <c r="N15" s="1079" t="s">
        <v>15</v>
      </c>
      <c r="O15" s="1081"/>
      <c r="P15" s="1081" t="s">
        <v>988</v>
      </c>
      <c r="Q15" s="1090" t="s">
        <v>1483</v>
      </c>
      <c r="R15" s="1091" t="s">
        <v>1205</v>
      </c>
      <c r="S15" s="1090" t="s">
        <v>1206</v>
      </c>
      <c r="X15" s="1086"/>
    </row>
    <row r="16" spans="1:24" s="1077" customFormat="1" ht="79.5" customHeight="1" x14ac:dyDescent="0.2">
      <c r="A16" s="1089" t="s">
        <v>520</v>
      </c>
      <c r="B16" s="1084" t="s">
        <v>525</v>
      </c>
      <c r="C16" s="1080" t="s">
        <v>26</v>
      </c>
      <c r="D16" s="1148">
        <v>1511593752</v>
      </c>
      <c r="E16" s="1085">
        <v>2158660000</v>
      </c>
      <c r="F16" s="1081" t="s">
        <v>522</v>
      </c>
      <c r="G16" s="1079" t="s">
        <v>65</v>
      </c>
      <c r="H16" s="1080" t="s">
        <v>519</v>
      </c>
      <c r="I16" s="1079" t="s">
        <v>193</v>
      </c>
      <c r="J16" s="1079" t="s">
        <v>193</v>
      </c>
      <c r="K16" s="1079" t="s">
        <v>4</v>
      </c>
      <c r="L16" s="1079" t="s">
        <v>4</v>
      </c>
      <c r="M16" s="1079" t="s">
        <v>4</v>
      </c>
      <c r="N16" s="1079" t="s">
        <v>15</v>
      </c>
      <c r="O16" s="1081"/>
      <c r="P16" s="1081" t="s">
        <v>988</v>
      </c>
      <c r="Q16" s="1090" t="s">
        <v>1484</v>
      </c>
      <c r="R16" s="1091" t="s">
        <v>1207</v>
      </c>
      <c r="S16" s="1090" t="s">
        <v>1208</v>
      </c>
    </row>
    <row r="17" spans="1:22" s="1077" customFormat="1" ht="75.75" customHeight="1" x14ac:dyDescent="0.2">
      <c r="A17" s="1089" t="s">
        <v>520</v>
      </c>
      <c r="B17" s="1084" t="s">
        <v>526</v>
      </c>
      <c r="C17" s="1080" t="s">
        <v>26</v>
      </c>
      <c r="D17" s="1148">
        <v>2400000000</v>
      </c>
      <c r="E17" s="1079" t="s">
        <v>74</v>
      </c>
      <c r="F17" s="1081" t="s">
        <v>522</v>
      </c>
      <c r="G17" s="1079" t="s">
        <v>65</v>
      </c>
      <c r="H17" s="1080" t="s">
        <v>519</v>
      </c>
      <c r="I17" s="1079" t="s">
        <v>6</v>
      </c>
      <c r="J17" s="1079" t="s">
        <v>523</v>
      </c>
      <c r="K17" s="1079" t="s">
        <v>9</v>
      </c>
      <c r="L17" s="1079" t="s">
        <v>9</v>
      </c>
      <c r="M17" s="1079" t="s">
        <v>9</v>
      </c>
      <c r="N17" s="1079" t="s">
        <v>15</v>
      </c>
      <c r="O17" s="1081"/>
      <c r="P17" s="1081" t="s">
        <v>988</v>
      </c>
      <c r="Q17" s="1090" t="s">
        <v>1286</v>
      </c>
      <c r="R17" s="1091"/>
      <c r="S17" s="1090" t="s">
        <v>1486</v>
      </c>
      <c r="T17" s="1082" t="s">
        <v>862</v>
      </c>
      <c r="U17" s="1082" t="s">
        <v>863</v>
      </c>
      <c r="V17" s="1077" t="s">
        <v>6</v>
      </c>
    </row>
    <row r="18" spans="1:22" s="1076" customFormat="1" ht="27" customHeight="1" thickBot="1" x14ac:dyDescent="0.25">
      <c r="A18" s="1097"/>
      <c r="B18" s="1098"/>
      <c r="C18" s="1102" t="s">
        <v>543</v>
      </c>
      <c r="D18" s="1149">
        <f>+D8</f>
        <v>10500000000</v>
      </c>
      <c r="E18" s="1099"/>
      <c r="F18" s="1099"/>
      <c r="G18" s="1099"/>
      <c r="H18" s="1098"/>
      <c r="I18" s="1099"/>
      <c r="J18" s="1099"/>
      <c r="K18" s="1099"/>
      <c r="L18" s="1099"/>
      <c r="M18" s="1099"/>
      <c r="N18" s="1099"/>
      <c r="O18" s="1098"/>
      <c r="P18" s="1098"/>
      <c r="Q18" s="1100"/>
      <c r="R18" s="1101"/>
      <c r="S18" s="1100"/>
    </row>
    <row r="19" spans="1:22" ht="13.5" thickTop="1" thickBot="1" x14ac:dyDescent="0.25"/>
    <row r="20" spans="1:22" s="1076" customFormat="1" ht="25.5" customHeight="1" x14ac:dyDescent="0.2">
      <c r="D20" s="1145" t="s">
        <v>527</v>
      </c>
      <c r="E20" s="1075"/>
      <c r="F20" s="1075"/>
      <c r="G20" s="1075"/>
      <c r="I20" s="1075"/>
      <c r="J20" s="1075"/>
      <c r="K20" s="1075"/>
      <c r="L20" s="1075"/>
      <c r="M20" s="1075"/>
      <c r="N20" s="1075"/>
      <c r="O20" s="1103" t="s">
        <v>990</v>
      </c>
      <c r="P20" s="1104">
        <v>9</v>
      </c>
    </row>
    <row r="21" spans="1:22" s="1076" customFormat="1" ht="25.5" customHeight="1" x14ac:dyDescent="0.2">
      <c r="D21" s="1145"/>
      <c r="E21" s="1075"/>
      <c r="F21" s="1075"/>
      <c r="G21" s="1075"/>
      <c r="I21" s="1075"/>
      <c r="J21" s="1075"/>
      <c r="K21" s="1075"/>
      <c r="L21" s="1075"/>
      <c r="M21" s="1075"/>
      <c r="N21" s="1075"/>
      <c r="O21" s="1105" t="s">
        <v>991</v>
      </c>
      <c r="P21" s="1106">
        <v>9</v>
      </c>
    </row>
    <row r="22" spans="1:22" s="1076" customFormat="1" ht="25.5" customHeight="1" x14ac:dyDescent="0.2">
      <c r="D22" s="1145"/>
      <c r="E22" s="1075"/>
      <c r="F22" s="1075"/>
      <c r="G22" s="1075"/>
      <c r="I22" s="1075"/>
      <c r="J22" s="1075"/>
      <c r="K22" s="1075"/>
      <c r="L22" s="1075"/>
      <c r="M22" s="1075"/>
      <c r="N22" s="1075"/>
      <c r="O22" s="1105" t="s">
        <v>994</v>
      </c>
      <c r="P22" s="1106">
        <v>5</v>
      </c>
    </row>
    <row r="23" spans="1:22" s="1076" customFormat="1" ht="25.5" customHeight="1" x14ac:dyDescent="0.2">
      <c r="D23" s="1145"/>
      <c r="E23" s="1075"/>
      <c r="F23" s="1075"/>
      <c r="G23" s="1075"/>
      <c r="I23" s="1075"/>
      <c r="J23" s="1075"/>
      <c r="K23" s="1075"/>
      <c r="L23" s="1075"/>
      <c r="M23" s="1075"/>
      <c r="N23" s="1075"/>
      <c r="O23" s="1105" t="s">
        <v>992</v>
      </c>
      <c r="P23" s="1107">
        <f>+P22/P21</f>
        <v>0.55555555555555558</v>
      </c>
    </row>
    <row r="24" spans="1:22" s="1076" customFormat="1" ht="25.5" customHeight="1" thickBot="1" x14ac:dyDescent="0.25">
      <c r="D24" s="1145"/>
      <c r="E24" s="1075"/>
      <c r="F24" s="1075"/>
      <c r="G24" s="1075"/>
      <c r="I24" s="1075"/>
      <c r="J24" s="1075"/>
      <c r="K24" s="1075"/>
      <c r="L24" s="1075"/>
      <c r="M24" s="1075"/>
      <c r="N24" s="1075"/>
      <c r="O24" s="1108" t="s">
        <v>993</v>
      </c>
      <c r="P24" s="1109">
        <f>(P23*25%)</f>
        <v>0.1388888888888889</v>
      </c>
    </row>
    <row r="87" spans="5:5" x14ac:dyDescent="0.2">
      <c r="E87" s="1087">
        <v>61600000</v>
      </c>
    </row>
  </sheetData>
  <mergeCells count="14">
    <mergeCell ref="A3:Q3"/>
    <mergeCell ref="O5:Q6"/>
    <mergeCell ref="R5:S6"/>
    <mergeCell ref="Q9:Q12"/>
    <mergeCell ref="S9:S12"/>
    <mergeCell ref="A5:A7"/>
    <mergeCell ref="B5:B7"/>
    <mergeCell ref="C5:C7"/>
    <mergeCell ref="D5:D7"/>
    <mergeCell ref="E5:E6"/>
    <mergeCell ref="F5:F6"/>
    <mergeCell ref="G5:G6"/>
    <mergeCell ref="H5:H6"/>
    <mergeCell ref="I5:N6"/>
  </mergeCells>
  <pageMargins left="0.7" right="0.7" top="0.75" bottom="0.75" header="0.3" footer="0.3"/>
  <pageSetup scale="75" orientation="landscape"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7" tint="0.59999389629810485"/>
  </sheetPr>
  <dimension ref="A3:S113"/>
  <sheetViews>
    <sheetView zoomScale="80" zoomScaleNormal="80" workbookViewId="0">
      <pane xSplit="3" ySplit="7" topLeftCell="D8" activePane="bottomRight" state="frozen"/>
      <selection pane="topRight" activeCell="D1" sqref="D1"/>
      <selection pane="bottomLeft" activeCell="A8" sqref="A8"/>
      <selection pane="bottomRight" activeCell="D8" sqref="D8"/>
    </sheetView>
  </sheetViews>
  <sheetFormatPr baseColWidth="10" defaultRowHeight="12" x14ac:dyDescent="0.2"/>
  <cols>
    <col min="1" max="1" width="17.7109375" style="1110" customWidth="1"/>
    <col min="2" max="2" width="28" style="1110" customWidth="1"/>
    <col min="3" max="3" width="24.85546875" style="1110" customWidth="1"/>
    <col min="4" max="4" width="20" style="1150" customWidth="1"/>
    <col min="5" max="5" width="26.140625" style="1111" customWidth="1"/>
    <col min="6" max="6" width="21.28515625" style="1110" customWidth="1"/>
    <col min="7" max="7" width="18.140625" style="1111" customWidth="1"/>
    <col min="8" max="8" width="25.85546875" style="1110" customWidth="1"/>
    <col min="9" max="9" width="20.5703125" style="1111" customWidth="1"/>
    <col min="10" max="10" width="25.7109375" style="1111" customWidth="1"/>
    <col min="11" max="11" width="20.5703125" style="1111" customWidth="1"/>
    <col min="12" max="12" width="17.5703125" style="1111" customWidth="1"/>
    <col min="13" max="13" width="18.140625" style="1111" customWidth="1"/>
    <col min="14" max="14" width="21.28515625" style="1111" customWidth="1"/>
    <col min="15" max="15" width="19.7109375" style="1167" customWidth="1"/>
    <col min="16" max="16" width="14.7109375" style="1113" customWidth="1"/>
    <col min="17" max="17" width="23.7109375" style="1112" customWidth="1"/>
    <col min="18" max="18" width="17.42578125" style="1112" hidden="1" customWidth="1"/>
    <col min="19" max="19" width="25" style="1112" hidden="1" customWidth="1"/>
    <col min="20" max="16384" width="11.42578125" style="1110"/>
  </cols>
  <sheetData>
    <row r="3" spans="1:19" ht="42.75" customHeight="1" x14ac:dyDescent="0.2">
      <c r="A3" s="1519" t="s">
        <v>1489</v>
      </c>
      <c r="B3" s="1520"/>
      <c r="C3" s="1520"/>
      <c r="D3" s="1520"/>
      <c r="E3" s="1520"/>
      <c r="F3" s="1520"/>
      <c r="G3" s="1520"/>
      <c r="H3" s="1520"/>
      <c r="I3" s="1520"/>
      <c r="J3" s="1520"/>
      <c r="K3" s="1520"/>
      <c r="L3" s="1520"/>
      <c r="M3" s="1520"/>
      <c r="N3" s="1520"/>
      <c r="O3" s="1520"/>
      <c r="P3" s="1520"/>
      <c r="Q3" s="1520"/>
    </row>
    <row r="4" spans="1:19" ht="12.75" thickBot="1" x14ac:dyDescent="0.25">
      <c r="A4" s="1112"/>
      <c r="B4" s="1112"/>
      <c r="C4" s="1112"/>
      <c r="D4" s="1145"/>
      <c r="E4" s="1113"/>
      <c r="F4" s="1112"/>
      <c r="G4" s="1113"/>
      <c r="H4" s="1112"/>
      <c r="I4" s="1113"/>
      <c r="J4" s="1113"/>
      <c r="K4" s="1113"/>
      <c r="L4" s="1113"/>
      <c r="M4" s="1113"/>
      <c r="N4" s="1113"/>
    </row>
    <row r="5" spans="1:19" ht="28.5" customHeight="1" thickTop="1" thickBot="1" x14ac:dyDescent="0.25">
      <c r="A5" s="1675" t="s">
        <v>41</v>
      </c>
      <c r="B5" s="1675" t="s">
        <v>42</v>
      </c>
      <c r="C5" s="1675" t="s">
        <v>43</v>
      </c>
      <c r="D5" s="1578" t="s">
        <v>182</v>
      </c>
      <c r="E5" s="1676" t="s">
        <v>183</v>
      </c>
      <c r="F5" s="1675" t="s">
        <v>184</v>
      </c>
      <c r="G5" s="1675" t="s">
        <v>185</v>
      </c>
      <c r="H5" s="1675" t="s">
        <v>186</v>
      </c>
      <c r="I5" s="1677" t="s">
        <v>49</v>
      </c>
      <c r="J5" s="1677"/>
      <c r="K5" s="1677"/>
      <c r="L5" s="1677"/>
      <c r="M5" s="1677"/>
      <c r="N5" s="1677"/>
      <c r="O5" s="1680" t="s">
        <v>986</v>
      </c>
      <c r="P5" s="1680"/>
      <c r="Q5" s="1680"/>
      <c r="R5" s="1630" t="s">
        <v>1436</v>
      </c>
      <c r="S5" s="1631"/>
    </row>
    <row r="6" spans="1:19" ht="28.5" customHeight="1" thickTop="1" thickBot="1" x14ac:dyDescent="0.25">
      <c r="A6" s="1675"/>
      <c r="B6" s="1675"/>
      <c r="C6" s="1675"/>
      <c r="D6" s="1578"/>
      <c r="E6" s="1676"/>
      <c r="F6" s="1675"/>
      <c r="G6" s="1675"/>
      <c r="H6" s="1675"/>
      <c r="I6" s="1677"/>
      <c r="J6" s="1677"/>
      <c r="K6" s="1677"/>
      <c r="L6" s="1677"/>
      <c r="M6" s="1677"/>
      <c r="N6" s="1677"/>
      <c r="O6" s="1680"/>
      <c r="P6" s="1680"/>
      <c r="Q6" s="1680"/>
      <c r="R6" s="1632"/>
      <c r="S6" s="1633"/>
    </row>
    <row r="7" spans="1:19" ht="75" customHeight="1" thickTop="1" thickBot="1" x14ac:dyDescent="0.25">
      <c r="A7" s="1675"/>
      <c r="B7" s="1675"/>
      <c r="C7" s="1675"/>
      <c r="D7" s="1578"/>
      <c r="E7" s="1133" t="s">
        <v>50</v>
      </c>
      <c r="F7" s="1134" t="s">
        <v>51</v>
      </c>
      <c r="G7" s="1134" t="s">
        <v>1493</v>
      </c>
      <c r="H7" s="1134" t="s">
        <v>53</v>
      </c>
      <c r="I7" s="1134" t="s">
        <v>54</v>
      </c>
      <c r="J7" s="1134" t="s">
        <v>1494</v>
      </c>
      <c r="K7" s="1134" t="s">
        <v>188</v>
      </c>
      <c r="L7" s="1134" t="s">
        <v>59</v>
      </c>
      <c r="M7" s="1133" t="s">
        <v>189</v>
      </c>
      <c r="N7" s="1133" t="s">
        <v>572</v>
      </c>
      <c r="O7" s="1133" t="s">
        <v>1125</v>
      </c>
      <c r="P7" s="1133" t="s">
        <v>987</v>
      </c>
      <c r="Q7" s="1133" t="s">
        <v>1126</v>
      </c>
      <c r="R7" s="1003" t="s">
        <v>973</v>
      </c>
      <c r="S7" s="1001" t="s">
        <v>1127</v>
      </c>
    </row>
    <row r="8" spans="1:19" s="1135" customFormat="1" ht="39.75" customHeight="1" thickTop="1" x14ac:dyDescent="0.2">
      <c r="A8" s="945" t="s">
        <v>1487</v>
      </c>
      <c r="B8" s="1000" t="s">
        <v>1500</v>
      </c>
      <c r="C8" s="935"/>
      <c r="D8" s="1146">
        <f>+D103+D95+D91+D83+D75+D67+D60+D52+D50+D42+D40+D32+D24+D16</f>
        <v>3204000000</v>
      </c>
      <c r="E8" s="936"/>
      <c r="F8" s="937"/>
      <c r="G8" s="937"/>
      <c r="H8" s="937"/>
      <c r="I8" s="937"/>
      <c r="J8" s="938"/>
      <c r="K8" s="938"/>
      <c r="L8" s="938"/>
      <c r="M8" s="939"/>
      <c r="N8" s="937"/>
      <c r="O8" s="1168"/>
      <c r="P8" s="942"/>
      <c r="Q8" s="943"/>
      <c r="R8" s="1127"/>
      <c r="S8" s="984"/>
    </row>
    <row r="9" spans="1:19" s="1137" customFormat="1" ht="36" customHeight="1" x14ac:dyDescent="0.2">
      <c r="A9" s="1672" t="s">
        <v>1488</v>
      </c>
      <c r="B9" s="1678" t="s">
        <v>191</v>
      </c>
      <c r="C9" s="1117" t="s">
        <v>192</v>
      </c>
      <c r="D9" s="1147">
        <v>40000000</v>
      </c>
      <c r="E9" s="1118" t="s">
        <v>193</v>
      </c>
      <c r="F9" s="1118" t="s">
        <v>193</v>
      </c>
      <c r="G9" s="1118" t="s">
        <v>65</v>
      </c>
      <c r="H9" s="1117" t="s">
        <v>478</v>
      </c>
      <c r="I9" s="1118" t="s">
        <v>7</v>
      </c>
      <c r="J9" s="1118" t="s">
        <v>7</v>
      </c>
      <c r="K9" s="1136" t="s">
        <v>9</v>
      </c>
      <c r="L9" s="1136" t="s">
        <v>10</v>
      </c>
      <c r="M9" s="1136" t="s">
        <v>10</v>
      </c>
      <c r="N9" s="1136" t="s">
        <v>15</v>
      </c>
      <c r="O9" s="1169"/>
      <c r="P9" s="1118" t="s">
        <v>193</v>
      </c>
      <c r="Q9" s="1124"/>
      <c r="R9" s="1128"/>
      <c r="S9" s="1124"/>
    </row>
    <row r="10" spans="1:19" s="1137" customFormat="1" ht="36" x14ac:dyDescent="0.2">
      <c r="A10" s="1673"/>
      <c r="B10" s="1678"/>
      <c r="C10" s="1117" t="s">
        <v>194</v>
      </c>
      <c r="D10" s="1147">
        <v>90000000</v>
      </c>
      <c r="E10" s="1118" t="s">
        <v>193</v>
      </c>
      <c r="F10" s="1118" t="s">
        <v>193</v>
      </c>
      <c r="G10" s="1118" t="s">
        <v>65</v>
      </c>
      <c r="H10" s="1117" t="s">
        <v>478</v>
      </c>
      <c r="I10" s="1118" t="s">
        <v>7</v>
      </c>
      <c r="J10" s="1118" t="s">
        <v>7</v>
      </c>
      <c r="K10" s="1136" t="s">
        <v>9</v>
      </c>
      <c r="L10" s="1136" t="s">
        <v>10</v>
      </c>
      <c r="M10" s="1136" t="s">
        <v>10</v>
      </c>
      <c r="N10" s="1136" t="s">
        <v>15</v>
      </c>
      <c r="O10" s="1169"/>
      <c r="P10" s="1118" t="s">
        <v>193</v>
      </c>
      <c r="Q10" s="1679" t="s">
        <v>1128</v>
      </c>
      <c r="R10" s="1128"/>
      <c r="S10" s="1124"/>
    </row>
    <row r="11" spans="1:19" s="1137" customFormat="1" ht="36" x14ac:dyDescent="0.2">
      <c r="A11" s="1673"/>
      <c r="B11" s="1678"/>
      <c r="C11" s="1117" t="s">
        <v>195</v>
      </c>
      <c r="D11" s="1147">
        <v>35000000</v>
      </c>
      <c r="E11" s="1118" t="s">
        <v>193</v>
      </c>
      <c r="F11" s="1118" t="s">
        <v>193</v>
      </c>
      <c r="G11" s="1118" t="s">
        <v>65</v>
      </c>
      <c r="H11" s="1117" t="s">
        <v>478</v>
      </c>
      <c r="I11" s="1118" t="s">
        <v>7</v>
      </c>
      <c r="J11" s="1118" t="s">
        <v>7</v>
      </c>
      <c r="K11" s="1136" t="s">
        <v>9</v>
      </c>
      <c r="L11" s="1136" t="s">
        <v>10</v>
      </c>
      <c r="M11" s="1136" t="s">
        <v>10</v>
      </c>
      <c r="N11" s="1136" t="s">
        <v>15</v>
      </c>
      <c r="O11" s="1169"/>
      <c r="P11" s="1118" t="s">
        <v>193</v>
      </c>
      <c r="Q11" s="1679"/>
      <c r="R11" s="1128"/>
      <c r="S11" s="1124"/>
    </row>
    <row r="12" spans="1:19" s="1137" customFormat="1" ht="36" x14ac:dyDescent="0.2">
      <c r="A12" s="1673"/>
      <c r="B12" s="1678"/>
      <c r="C12" s="1117" t="s">
        <v>196</v>
      </c>
      <c r="D12" s="1147">
        <v>70000000</v>
      </c>
      <c r="E12" s="1118" t="s">
        <v>193</v>
      </c>
      <c r="F12" s="1118" t="s">
        <v>193</v>
      </c>
      <c r="G12" s="1118" t="s">
        <v>65</v>
      </c>
      <c r="H12" s="1117" t="s">
        <v>478</v>
      </c>
      <c r="I12" s="1118" t="s">
        <v>7</v>
      </c>
      <c r="J12" s="1118" t="s">
        <v>7</v>
      </c>
      <c r="K12" s="1136" t="s">
        <v>9</v>
      </c>
      <c r="L12" s="1136" t="s">
        <v>10</v>
      </c>
      <c r="M12" s="1136" t="s">
        <v>10</v>
      </c>
      <c r="N12" s="1136" t="s">
        <v>15</v>
      </c>
      <c r="O12" s="1169"/>
      <c r="P12" s="1118" t="s">
        <v>193</v>
      </c>
      <c r="Q12" s="1679"/>
      <c r="R12" s="1128"/>
      <c r="S12" s="1124"/>
    </row>
    <row r="13" spans="1:19" s="1137" customFormat="1" ht="36" x14ac:dyDescent="0.2">
      <c r="A13" s="1673"/>
      <c r="B13" s="1678"/>
      <c r="C13" s="1117" t="s">
        <v>197</v>
      </c>
      <c r="D13" s="1147">
        <v>60000000</v>
      </c>
      <c r="E13" s="1118" t="s">
        <v>193</v>
      </c>
      <c r="F13" s="1118" t="s">
        <v>193</v>
      </c>
      <c r="G13" s="1118" t="s">
        <v>65</v>
      </c>
      <c r="H13" s="1117" t="s">
        <v>478</v>
      </c>
      <c r="I13" s="1118" t="s">
        <v>7</v>
      </c>
      <c r="J13" s="1118" t="s">
        <v>7</v>
      </c>
      <c r="K13" s="1136" t="s">
        <v>9</v>
      </c>
      <c r="L13" s="1136" t="s">
        <v>10</v>
      </c>
      <c r="M13" s="1136" t="s">
        <v>10</v>
      </c>
      <c r="N13" s="1136" t="s">
        <v>15</v>
      </c>
      <c r="O13" s="1169"/>
      <c r="P13" s="1118" t="s">
        <v>193</v>
      </c>
      <c r="Q13" s="1679"/>
      <c r="R13" s="1128"/>
      <c r="S13" s="1124"/>
    </row>
    <row r="14" spans="1:19" s="1137" customFormat="1" ht="31.9" customHeight="1" x14ac:dyDescent="0.2">
      <c r="A14" s="1673"/>
      <c r="B14" s="1678"/>
      <c r="C14" s="1117" t="s">
        <v>198</v>
      </c>
      <c r="D14" s="1147">
        <v>65000000</v>
      </c>
      <c r="E14" s="1118" t="s">
        <v>193</v>
      </c>
      <c r="F14" s="1118" t="s">
        <v>193</v>
      </c>
      <c r="G14" s="1118" t="s">
        <v>65</v>
      </c>
      <c r="H14" s="1117" t="s">
        <v>478</v>
      </c>
      <c r="I14" s="1118" t="s">
        <v>7</v>
      </c>
      <c r="J14" s="1118" t="s">
        <v>7</v>
      </c>
      <c r="K14" s="1136" t="s">
        <v>9</v>
      </c>
      <c r="L14" s="1136" t="s">
        <v>10</v>
      </c>
      <c r="M14" s="1136" t="s">
        <v>10</v>
      </c>
      <c r="N14" s="1136" t="s">
        <v>15</v>
      </c>
      <c r="O14" s="1169"/>
      <c r="P14" s="1118" t="s">
        <v>193</v>
      </c>
      <c r="Q14" s="1679"/>
      <c r="R14" s="1128"/>
      <c r="S14" s="1124"/>
    </row>
    <row r="15" spans="1:19" s="1137" customFormat="1" ht="36" x14ac:dyDescent="0.2">
      <c r="A15" s="1673"/>
      <c r="B15" s="1678"/>
      <c r="C15" s="1117" t="s">
        <v>199</v>
      </c>
      <c r="D15" s="1147">
        <v>35000000</v>
      </c>
      <c r="E15" s="1118" t="s">
        <v>193</v>
      </c>
      <c r="F15" s="1118" t="s">
        <v>193</v>
      </c>
      <c r="G15" s="1118" t="s">
        <v>65</v>
      </c>
      <c r="H15" s="1117" t="s">
        <v>478</v>
      </c>
      <c r="I15" s="1118" t="s">
        <v>7</v>
      </c>
      <c r="J15" s="1118" t="s">
        <v>7</v>
      </c>
      <c r="K15" s="1136" t="s">
        <v>9</v>
      </c>
      <c r="L15" s="1136" t="s">
        <v>10</v>
      </c>
      <c r="M15" s="1136" t="s">
        <v>10</v>
      </c>
      <c r="N15" s="1136" t="s">
        <v>15</v>
      </c>
      <c r="O15" s="1169"/>
      <c r="P15" s="1118" t="s">
        <v>193</v>
      </c>
      <c r="Q15" s="1679"/>
      <c r="R15" s="1128"/>
      <c r="S15" s="1124"/>
    </row>
    <row r="16" spans="1:19" s="1137" customFormat="1" ht="15" customHeight="1" x14ac:dyDescent="0.2">
      <c r="A16" s="1673"/>
      <c r="B16" s="1678"/>
      <c r="C16" s="1120" t="s">
        <v>200</v>
      </c>
      <c r="D16" s="1163">
        <v>395000000</v>
      </c>
      <c r="E16" s="1120"/>
      <c r="F16" s="1120"/>
      <c r="G16" s="1120"/>
      <c r="H16" s="1117"/>
      <c r="I16" s="1120"/>
      <c r="J16" s="1120"/>
      <c r="K16" s="1120"/>
      <c r="L16" s="1120"/>
      <c r="M16" s="1120"/>
      <c r="N16" s="1120"/>
      <c r="O16" s="1170"/>
      <c r="P16" s="1121"/>
      <c r="Q16" s="1125"/>
      <c r="R16" s="1129"/>
      <c r="S16" s="1125"/>
    </row>
    <row r="17" spans="1:19" s="1137" customFormat="1" ht="36" x14ac:dyDescent="0.2">
      <c r="A17" s="1673"/>
      <c r="B17" s="1678" t="s">
        <v>201</v>
      </c>
      <c r="C17" s="1117" t="s">
        <v>192</v>
      </c>
      <c r="D17" s="1147">
        <v>15000000</v>
      </c>
      <c r="E17" s="1118" t="s">
        <v>193</v>
      </c>
      <c r="F17" s="1118" t="s">
        <v>193</v>
      </c>
      <c r="G17" s="1118" t="s">
        <v>65</v>
      </c>
      <c r="H17" s="1117" t="s">
        <v>478</v>
      </c>
      <c r="I17" s="1118" t="s">
        <v>7</v>
      </c>
      <c r="J17" s="1118" t="s">
        <v>7</v>
      </c>
      <c r="K17" s="1136" t="s">
        <v>9</v>
      </c>
      <c r="L17" s="1136" t="s">
        <v>10</v>
      </c>
      <c r="M17" s="1136" t="s">
        <v>10</v>
      </c>
      <c r="N17" s="1136" t="s">
        <v>15</v>
      </c>
      <c r="O17" s="1169"/>
      <c r="P17" s="1118" t="s">
        <v>193</v>
      </c>
      <c r="Q17" s="1124"/>
      <c r="R17" s="1128"/>
      <c r="S17" s="1124"/>
    </row>
    <row r="18" spans="1:19" s="1137" customFormat="1" ht="36" x14ac:dyDescent="0.2">
      <c r="A18" s="1673"/>
      <c r="B18" s="1678"/>
      <c r="C18" s="1117" t="s">
        <v>194</v>
      </c>
      <c r="D18" s="1147">
        <v>8000000</v>
      </c>
      <c r="E18" s="1118" t="s">
        <v>193</v>
      </c>
      <c r="F18" s="1118" t="s">
        <v>193</v>
      </c>
      <c r="G18" s="1118" t="s">
        <v>65</v>
      </c>
      <c r="H18" s="1117" t="s">
        <v>478</v>
      </c>
      <c r="I18" s="1118" t="s">
        <v>7</v>
      </c>
      <c r="J18" s="1118" t="s">
        <v>7</v>
      </c>
      <c r="K18" s="1136" t="s">
        <v>9</v>
      </c>
      <c r="L18" s="1136" t="s">
        <v>10</v>
      </c>
      <c r="M18" s="1136" t="s">
        <v>10</v>
      </c>
      <c r="N18" s="1136" t="s">
        <v>15</v>
      </c>
      <c r="O18" s="1169"/>
      <c r="P18" s="1118" t="s">
        <v>193</v>
      </c>
      <c r="Q18" s="1679" t="s">
        <v>1128</v>
      </c>
      <c r="R18" s="1128"/>
      <c r="S18" s="1124"/>
    </row>
    <row r="19" spans="1:19" s="1137" customFormat="1" ht="36" x14ac:dyDescent="0.2">
      <c r="A19" s="1673"/>
      <c r="B19" s="1678"/>
      <c r="C19" s="1117" t="s">
        <v>195</v>
      </c>
      <c r="D19" s="1147">
        <v>5000000</v>
      </c>
      <c r="E19" s="1118" t="s">
        <v>193</v>
      </c>
      <c r="F19" s="1118" t="s">
        <v>193</v>
      </c>
      <c r="G19" s="1118" t="s">
        <v>65</v>
      </c>
      <c r="H19" s="1117" t="s">
        <v>478</v>
      </c>
      <c r="I19" s="1118" t="s">
        <v>7</v>
      </c>
      <c r="J19" s="1118" t="s">
        <v>7</v>
      </c>
      <c r="K19" s="1136" t="s">
        <v>9</v>
      </c>
      <c r="L19" s="1136" t="s">
        <v>10</v>
      </c>
      <c r="M19" s="1136" t="s">
        <v>10</v>
      </c>
      <c r="N19" s="1136" t="s">
        <v>15</v>
      </c>
      <c r="O19" s="1169"/>
      <c r="P19" s="1118" t="s">
        <v>193</v>
      </c>
      <c r="Q19" s="1679"/>
      <c r="R19" s="1128"/>
      <c r="S19" s="1124"/>
    </row>
    <row r="20" spans="1:19" s="1137" customFormat="1" ht="36" x14ac:dyDescent="0.2">
      <c r="A20" s="1673"/>
      <c r="B20" s="1678"/>
      <c r="C20" s="1117" t="s">
        <v>196</v>
      </c>
      <c r="D20" s="1147">
        <v>8000000</v>
      </c>
      <c r="E20" s="1118" t="s">
        <v>193</v>
      </c>
      <c r="F20" s="1118" t="s">
        <v>193</v>
      </c>
      <c r="G20" s="1118" t="s">
        <v>65</v>
      </c>
      <c r="H20" s="1117" t="s">
        <v>478</v>
      </c>
      <c r="I20" s="1118" t="s">
        <v>7</v>
      </c>
      <c r="J20" s="1118" t="s">
        <v>7</v>
      </c>
      <c r="K20" s="1136" t="s">
        <v>9</v>
      </c>
      <c r="L20" s="1136" t="s">
        <v>10</v>
      </c>
      <c r="M20" s="1136" t="s">
        <v>10</v>
      </c>
      <c r="N20" s="1136" t="s">
        <v>15</v>
      </c>
      <c r="O20" s="1169"/>
      <c r="P20" s="1118" t="s">
        <v>193</v>
      </c>
      <c r="Q20" s="1679"/>
      <c r="R20" s="1128"/>
      <c r="S20" s="1124"/>
    </row>
    <row r="21" spans="1:19" s="1137" customFormat="1" ht="36" x14ac:dyDescent="0.2">
      <c r="A21" s="1673"/>
      <c r="B21" s="1678"/>
      <c r="C21" s="1117" t="s">
        <v>197</v>
      </c>
      <c r="D21" s="1147">
        <v>8000000</v>
      </c>
      <c r="E21" s="1118" t="s">
        <v>193</v>
      </c>
      <c r="F21" s="1118" t="s">
        <v>193</v>
      </c>
      <c r="G21" s="1118" t="s">
        <v>65</v>
      </c>
      <c r="H21" s="1117" t="s">
        <v>478</v>
      </c>
      <c r="I21" s="1118" t="s">
        <v>7</v>
      </c>
      <c r="J21" s="1118" t="s">
        <v>7</v>
      </c>
      <c r="K21" s="1136" t="s">
        <v>9</v>
      </c>
      <c r="L21" s="1136" t="s">
        <v>10</v>
      </c>
      <c r="M21" s="1136" t="s">
        <v>10</v>
      </c>
      <c r="N21" s="1136" t="s">
        <v>15</v>
      </c>
      <c r="O21" s="1169"/>
      <c r="P21" s="1118" t="s">
        <v>193</v>
      </c>
      <c r="Q21" s="1679"/>
      <c r="R21" s="1128"/>
      <c r="S21" s="1124"/>
    </row>
    <row r="22" spans="1:19" s="1137" customFormat="1" ht="36" x14ac:dyDescent="0.2">
      <c r="A22" s="1673"/>
      <c r="B22" s="1678"/>
      <c r="C22" s="1117" t="s">
        <v>198</v>
      </c>
      <c r="D22" s="1147">
        <v>8000000</v>
      </c>
      <c r="E22" s="1118" t="s">
        <v>193</v>
      </c>
      <c r="F22" s="1118" t="s">
        <v>193</v>
      </c>
      <c r="G22" s="1118" t="s">
        <v>65</v>
      </c>
      <c r="H22" s="1117" t="s">
        <v>478</v>
      </c>
      <c r="I22" s="1118" t="s">
        <v>7</v>
      </c>
      <c r="J22" s="1118" t="s">
        <v>7</v>
      </c>
      <c r="K22" s="1136" t="s">
        <v>9</v>
      </c>
      <c r="L22" s="1136" t="s">
        <v>10</v>
      </c>
      <c r="M22" s="1136" t="s">
        <v>10</v>
      </c>
      <c r="N22" s="1136" t="s">
        <v>15</v>
      </c>
      <c r="O22" s="1169"/>
      <c r="P22" s="1118" t="s">
        <v>193</v>
      </c>
      <c r="Q22" s="1679"/>
      <c r="R22" s="1128"/>
      <c r="S22" s="1124"/>
    </row>
    <row r="23" spans="1:19" s="1137" customFormat="1" ht="36" x14ac:dyDescent="0.2">
      <c r="A23" s="1673"/>
      <c r="B23" s="1678"/>
      <c r="C23" s="1117" t="s">
        <v>199</v>
      </c>
      <c r="D23" s="1147">
        <v>6000000</v>
      </c>
      <c r="E23" s="1118" t="s">
        <v>193</v>
      </c>
      <c r="F23" s="1118" t="s">
        <v>193</v>
      </c>
      <c r="G23" s="1118" t="s">
        <v>65</v>
      </c>
      <c r="H23" s="1117" t="s">
        <v>478</v>
      </c>
      <c r="I23" s="1118" t="s">
        <v>7</v>
      </c>
      <c r="J23" s="1118" t="s">
        <v>7</v>
      </c>
      <c r="K23" s="1136" t="s">
        <v>9</v>
      </c>
      <c r="L23" s="1136" t="s">
        <v>10</v>
      </c>
      <c r="M23" s="1136" t="s">
        <v>10</v>
      </c>
      <c r="N23" s="1136" t="s">
        <v>15</v>
      </c>
      <c r="O23" s="1169"/>
      <c r="P23" s="1118" t="s">
        <v>193</v>
      </c>
      <c r="Q23" s="1679"/>
      <c r="R23" s="1128"/>
      <c r="S23" s="1124"/>
    </row>
    <row r="24" spans="1:19" s="1137" customFormat="1" x14ac:dyDescent="0.2">
      <c r="A24" s="1673"/>
      <c r="B24" s="1678"/>
      <c r="C24" s="1120" t="s">
        <v>200</v>
      </c>
      <c r="D24" s="1163">
        <v>58000000</v>
      </c>
      <c r="E24" s="1120"/>
      <c r="F24" s="1120"/>
      <c r="G24" s="1120"/>
      <c r="H24" s="1120"/>
      <c r="I24" s="1120"/>
      <c r="J24" s="1120"/>
      <c r="K24" s="1120"/>
      <c r="L24" s="1120"/>
      <c r="M24" s="1120"/>
      <c r="N24" s="1120"/>
      <c r="O24" s="1170"/>
      <c r="P24" s="1121"/>
      <c r="Q24" s="1125"/>
      <c r="R24" s="1129"/>
      <c r="S24" s="1125"/>
    </row>
    <row r="25" spans="1:19" s="1137" customFormat="1" ht="36" x14ac:dyDescent="0.2">
      <c r="A25" s="1673"/>
      <c r="B25" s="1678" t="s">
        <v>202</v>
      </c>
      <c r="C25" s="1117" t="s">
        <v>192</v>
      </c>
      <c r="D25" s="1147">
        <v>17000000</v>
      </c>
      <c r="E25" s="1118" t="s">
        <v>193</v>
      </c>
      <c r="F25" s="1118" t="s">
        <v>193</v>
      </c>
      <c r="G25" s="1118" t="s">
        <v>65</v>
      </c>
      <c r="H25" s="1117" t="s">
        <v>478</v>
      </c>
      <c r="I25" s="1118" t="s">
        <v>8</v>
      </c>
      <c r="J25" s="1118" t="s">
        <v>8</v>
      </c>
      <c r="K25" s="1136" t="s">
        <v>10</v>
      </c>
      <c r="L25" s="1136" t="s">
        <v>10</v>
      </c>
      <c r="M25" s="1136" t="s">
        <v>10</v>
      </c>
      <c r="N25" s="1136" t="s">
        <v>15</v>
      </c>
      <c r="O25" s="1169"/>
      <c r="P25" s="1118" t="s">
        <v>193</v>
      </c>
      <c r="Q25" s="1124"/>
      <c r="R25" s="1128"/>
      <c r="S25" s="1124"/>
    </row>
    <row r="26" spans="1:19" s="1137" customFormat="1" ht="36" x14ac:dyDescent="0.2">
      <c r="A26" s="1673"/>
      <c r="B26" s="1678"/>
      <c r="C26" s="1117" t="s">
        <v>194</v>
      </c>
      <c r="D26" s="1147">
        <v>10000000</v>
      </c>
      <c r="E26" s="1118" t="s">
        <v>193</v>
      </c>
      <c r="F26" s="1118" t="s">
        <v>193</v>
      </c>
      <c r="G26" s="1118" t="s">
        <v>65</v>
      </c>
      <c r="H26" s="1117" t="s">
        <v>478</v>
      </c>
      <c r="I26" s="1118" t="s">
        <v>8</v>
      </c>
      <c r="J26" s="1118" t="s">
        <v>8</v>
      </c>
      <c r="K26" s="1136" t="s">
        <v>10</v>
      </c>
      <c r="L26" s="1136" t="s">
        <v>10</v>
      </c>
      <c r="M26" s="1136" t="s">
        <v>10</v>
      </c>
      <c r="N26" s="1136" t="s">
        <v>15</v>
      </c>
      <c r="O26" s="1169"/>
      <c r="P26" s="1118" t="s">
        <v>193</v>
      </c>
      <c r="Q26" s="1679" t="s">
        <v>1128</v>
      </c>
      <c r="R26" s="1128"/>
      <c r="S26" s="1124"/>
    </row>
    <row r="27" spans="1:19" s="1137" customFormat="1" ht="36" x14ac:dyDescent="0.2">
      <c r="A27" s="1673"/>
      <c r="B27" s="1678"/>
      <c r="C27" s="1117" t="s">
        <v>195</v>
      </c>
      <c r="D27" s="1147">
        <v>5000000</v>
      </c>
      <c r="E27" s="1118" t="s">
        <v>193</v>
      </c>
      <c r="F27" s="1118" t="s">
        <v>193</v>
      </c>
      <c r="G27" s="1118" t="s">
        <v>65</v>
      </c>
      <c r="H27" s="1117" t="s">
        <v>478</v>
      </c>
      <c r="I27" s="1118" t="s">
        <v>8</v>
      </c>
      <c r="J27" s="1118" t="s">
        <v>8</v>
      </c>
      <c r="K27" s="1136" t="s">
        <v>10</v>
      </c>
      <c r="L27" s="1136" t="s">
        <v>10</v>
      </c>
      <c r="M27" s="1136" t="s">
        <v>10</v>
      </c>
      <c r="N27" s="1136" t="s">
        <v>15</v>
      </c>
      <c r="O27" s="1169"/>
      <c r="P27" s="1118" t="s">
        <v>193</v>
      </c>
      <c r="Q27" s="1679"/>
      <c r="R27" s="1128"/>
      <c r="S27" s="1124"/>
    </row>
    <row r="28" spans="1:19" s="1137" customFormat="1" ht="36" x14ac:dyDescent="0.2">
      <c r="A28" s="1673"/>
      <c r="B28" s="1678"/>
      <c r="C28" s="1117" t="s">
        <v>196</v>
      </c>
      <c r="D28" s="1147">
        <v>15000000</v>
      </c>
      <c r="E28" s="1118" t="s">
        <v>193</v>
      </c>
      <c r="F28" s="1118" t="s">
        <v>193</v>
      </c>
      <c r="G28" s="1118" t="s">
        <v>65</v>
      </c>
      <c r="H28" s="1117" t="s">
        <v>478</v>
      </c>
      <c r="I28" s="1118" t="s">
        <v>8</v>
      </c>
      <c r="J28" s="1118" t="s">
        <v>8</v>
      </c>
      <c r="K28" s="1136" t="s">
        <v>10</v>
      </c>
      <c r="L28" s="1136" t="s">
        <v>10</v>
      </c>
      <c r="M28" s="1136" t="s">
        <v>10</v>
      </c>
      <c r="N28" s="1136" t="s">
        <v>15</v>
      </c>
      <c r="O28" s="1169"/>
      <c r="P28" s="1118" t="s">
        <v>193</v>
      </c>
      <c r="Q28" s="1679"/>
      <c r="R28" s="1128"/>
      <c r="S28" s="1124"/>
    </row>
    <row r="29" spans="1:19" s="1137" customFormat="1" ht="36" x14ac:dyDescent="0.2">
      <c r="A29" s="1673"/>
      <c r="B29" s="1678"/>
      <c r="C29" s="1117" t="s">
        <v>197</v>
      </c>
      <c r="D29" s="1147">
        <v>10000000</v>
      </c>
      <c r="E29" s="1118" t="s">
        <v>193</v>
      </c>
      <c r="F29" s="1118" t="s">
        <v>193</v>
      </c>
      <c r="G29" s="1118" t="s">
        <v>65</v>
      </c>
      <c r="H29" s="1117" t="s">
        <v>478</v>
      </c>
      <c r="I29" s="1118" t="s">
        <v>8</v>
      </c>
      <c r="J29" s="1118" t="s">
        <v>8</v>
      </c>
      <c r="K29" s="1136" t="s">
        <v>10</v>
      </c>
      <c r="L29" s="1136" t="s">
        <v>10</v>
      </c>
      <c r="M29" s="1136" t="s">
        <v>10</v>
      </c>
      <c r="N29" s="1136" t="s">
        <v>15</v>
      </c>
      <c r="O29" s="1169"/>
      <c r="P29" s="1118" t="s">
        <v>193</v>
      </c>
      <c r="Q29" s="1679"/>
      <c r="R29" s="1128"/>
      <c r="S29" s="1124"/>
    </row>
    <row r="30" spans="1:19" s="1137" customFormat="1" ht="36" x14ac:dyDescent="0.2">
      <c r="A30" s="1673"/>
      <c r="B30" s="1678"/>
      <c r="C30" s="1117" t="s">
        <v>198</v>
      </c>
      <c r="D30" s="1147">
        <v>10000000</v>
      </c>
      <c r="E30" s="1118" t="s">
        <v>193</v>
      </c>
      <c r="F30" s="1118" t="s">
        <v>193</v>
      </c>
      <c r="G30" s="1118" t="s">
        <v>65</v>
      </c>
      <c r="H30" s="1117" t="s">
        <v>478</v>
      </c>
      <c r="I30" s="1118" t="s">
        <v>8</v>
      </c>
      <c r="J30" s="1118" t="s">
        <v>8</v>
      </c>
      <c r="K30" s="1136" t="s">
        <v>10</v>
      </c>
      <c r="L30" s="1136" t="s">
        <v>10</v>
      </c>
      <c r="M30" s="1136" t="s">
        <v>10</v>
      </c>
      <c r="N30" s="1136" t="s">
        <v>15</v>
      </c>
      <c r="O30" s="1169"/>
      <c r="P30" s="1118" t="s">
        <v>193</v>
      </c>
      <c r="Q30" s="1679"/>
      <c r="R30" s="1128"/>
      <c r="S30" s="1124"/>
    </row>
    <row r="31" spans="1:19" s="1137" customFormat="1" ht="36" x14ac:dyDescent="0.2">
      <c r="A31" s="1673"/>
      <c r="B31" s="1678"/>
      <c r="C31" s="1117" t="s">
        <v>199</v>
      </c>
      <c r="D31" s="1147">
        <v>8000000</v>
      </c>
      <c r="E31" s="1118" t="s">
        <v>193</v>
      </c>
      <c r="F31" s="1118" t="s">
        <v>193</v>
      </c>
      <c r="G31" s="1118" t="s">
        <v>65</v>
      </c>
      <c r="H31" s="1117" t="s">
        <v>478</v>
      </c>
      <c r="I31" s="1118" t="s">
        <v>8</v>
      </c>
      <c r="J31" s="1118" t="s">
        <v>8</v>
      </c>
      <c r="K31" s="1136" t="s">
        <v>10</v>
      </c>
      <c r="L31" s="1136" t="s">
        <v>10</v>
      </c>
      <c r="M31" s="1136" t="s">
        <v>10</v>
      </c>
      <c r="N31" s="1136" t="s">
        <v>15</v>
      </c>
      <c r="O31" s="1169"/>
      <c r="P31" s="1118" t="s">
        <v>193</v>
      </c>
      <c r="Q31" s="1679"/>
      <c r="R31" s="1128"/>
      <c r="S31" s="1124"/>
    </row>
    <row r="32" spans="1:19" s="1137" customFormat="1" x14ac:dyDescent="0.2">
      <c r="A32" s="1673"/>
      <c r="B32" s="1678"/>
      <c r="C32" s="1120" t="s">
        <v>200</v>
      </c>
      <c r="D32" s="1163">
        <v>75000000</v>
      </c>
      <c r="E32" s="1120"/>
      <c r="F32" s="1120"/>
      <c r="G32" s="1120"/>
      <c r="H32" s="1120"/>
      <c r="I32" s="1120"/>
      <c r="J32" s="1120"/>
      <c r="K32" s="1120"/>
      <c r="L32" s="1120"/>
      <c r="M32" s="1120"/>
      <c r="N32" s="1120"/>
      <c r="O32" s="1170"/>
      <c r="P32" s="1121"/>
      <c r="Q32" s="1125"/>
      <c r="R32" s="1129"/>
      <c r="S32" s="1125"/>
    </row>
    <row r="33" spans="1:19" s="1137" customFormat="1" ht="48" x14ac:dyDescent="0.2">
      <c r="A33" s="1673"/>
      <c r="B33" s="1678" t="s">
        <v>203</v>
      </c>
      <c r="C33" s="1117" t="s">
        <v>192</v>
      </c>
      <c r="D33" s="1147">
        <v>130000000</v>
      </c>
      <c r="E33" s="1118" t="s">
        <v>193</v>
      </c>
      <c r="F33" s="1118" t="s">
        <v>193</v>
      </c>
      <c r="G33" s="1118" t="s">
        <v>65</v>
      </c>
      <c r="H33" s="1117" t="s">
        <v>478</v>
      </c>
      <c r="I33" s="1118" t="s">
        <v>5</v>
      </c>
      <c r="J33" s="1118" t="s">
        <v>5</v>
      </c>
      <c r="K33" s="1136" t="s">
        <v>7</v>
      </c>
      <c r="L33" s="1136" t="s">
        <v>7</v>
      </c>
      <c r="M33" s="1136" t="s">
        <v>480</v>
      </c>
      <c r="N33" s="1136" t="s">
        <v>15</v>
      </c>
      <c r="O33" s="1117" t="s">
        <v>1495</v>
      </c>
      <c r="P33" s="1122" t="s">
        <v>1129</v>
      </c>
      <c r="Q33" s="1131" t="s">
        <v>1130</v>
      </c>
      <c r="R33" s="1128"/>
      <c r="S33" s="1126" t="s">
        <v>1130</v>
      </c>
    </row>
    <row r="34" spans="1:19" s="1137" customFormat="1" ht="36" x14ac:dyDescent="0.2">
      <c r="A34" s="1673"/>
      <c r="B34" s="1678"/>
      <c r="C34" s="1117" t="s">
        <v>194</v>
      </c>
      <c r="D34" s="1147">
        <v>85000000</v>
      </c>
      <c r="E34" s="1118" t="s">
        <v>193</v>
      </c>
      <c r="F34" s="1118" t="s">
        <v>193</v>
      </c>
      <c r="G34" s="1118" t="s">
        <v>65</v>
      </c>
      <c r="H34" s="1117" t="s">
        <v>478</v>
      </c>
      <c r="I34" s="1118" t="s">
        <v>5</v>
      </c>
      <c r="J34" s="1118" t="s">
        <v>5</v>
      </c>
      <c r="K34" s="1136" t="s">
        <v>7</v>
      </c>
      <c r="L34" s="1136" t="s">
        <v>7</v>
      </c>
      <c r="M34" s="1136" t="s">
        <v>480</v>
      </c>
      <c r="N34" s="1136" t="s">
        <v>15</v>
      </c>
      <c r="O34" s="1169"/>
      <c r="P34" s="1118" t="s">
        <v>193</v>
      </c>
      <c r="Q34" s="1679" t="s">
        <v>1128</v>
      </c>
      <c r="R34" s="1128"/>
      <c r="S34" s="1124"/>
    </row>
    <row r="35" spans="1:19" s="1137" customFormat="1" ht="36" x14ac:dyDescent="0.2">
      <c r="A35" s="1673"/>
      <c r="B35" s="1678"/>
      <c r="C35" s="1117" t="s">
        <v>195</v>
      </c>
      <c r="D35" s="1147">
        <v>60000000</v>
      </c>
      <c r="E35" s="1118" t="s">
        <v>193</v>
      </c>
      <c r="F35" s="1118" t="s">
        <v>193</v>
      </c>
      <c r="G35" s="1118" t="s">
        <v>65</v>
      </c>
      <c r="H35" s="1117" t="s">
        <v>478</v>
      </c>
      <c r="I35" s="1118" t="s">
        <v>5</v>
      </c>
      <c r="J35" s="1118" t="s">
        <v>5</v>
      </c>
      <c r="K35" s="1136" t="s">
        <v>7</v>
      </c>
      <c r="L35" s="1136" t="s">
        <v>7</v>
      </c>
      <c r="M35" s="1136" t="s">
        <v>480</v>
      </c>
      <c r="N35" s="1136" t="s">
        <v>15</v>
      </c>
      <c r="O35" s="1169"/>
      <c r="P35" s="1118" t="s">
        <v>193</v>
      </c>
      <c r="Q35" s="1679"/>
      <c r="R35" s="1128"/>
      <c r="S35" s="1124"/>
    </row>
    <row r="36" spans="1:19" s="1137" customFormat="1" ht="36" x14ac:dyDescent="0.2">
      <c r="A36" s="1673"/>
      <c r="B36" s="1678"/>
      <c r="C36" s="1117" t="s">
        <v>196</v>
      </c>
      <c r="D36" s="1147">
        <v>80000000</v>
      </c>
      <c r="E36" s="1118" t="s">
        <v>193</v>
      </c>
      <c r="F36" s="1118" t="s">
        <v>193</v>
      </c>
      <c r="G36" s="1118" t="s">
        <v>65</v>
      </c>
      <c r="H36" s="1117" t="s">
        <v>478</v>
      </c>
      <c r="I36" s="1118" t="s">
        <v>5</v>
      </c>
      <c r="J36" s="1118" t="s">
        <v>5</v>
      </c>
      <c r="K36" s="1136" t="s">
        <v>7</v>
      </c>
      <c r="L36" s="1136" t="s">
        <v>7</v>
      </c>
      <c r="M36" s="1136" t="s">
        <v>480</v>
      </c>
      <c r="N36" s="1136" t="s">
        <v>15</v>
      </c>
      <c r="O36" s="1169"/>
      <c r="P36" s="1118" t="s">
        <v>193</v>
      </c>
      <c r="Q36" s="1679"/>
      <c r="R36" s="1128"/>
      <c r="S36" s="1124"/>
    </row>
    <row r="37" spans="1:19" s="1137" customFormat="1" ht="36" x14ac:dyDescent="0.2">
      <c r="A37" s="1673"/>
      <c r="B37" s="1678"/>
      <c r="C37" s="1117" t="s">
        <v>197</v>
      </c>
      <c r="D37" s="1147">
        <v>80000000</v>
      </c>
      <c r="E37" s="1118" t="s">
        <v>193</v>
      </c>
      <c r="F37" s="1118" t="s">
        <v>193</v>
      </c>
      <c r="G37" s="1118" t="s">
        <v>65</v>
      </c>
      <c r="H37" s="1117" t="s">
        <v>478</v>
      </c>
      <c r="I37" s="1118" t="s">
        <v>5</v>
      </c>
      <c r="J37" s="1118" t="s">
        <v>5</v>
      </c>
      <c r="K37" s="1136" t="s">
        <v>7</v>
      </c>
      <c r="L37" s="1136" t="s">
        <v>7</v>
      </c>
      <c r="M37" s="1136" t="s">
        <v>480</v>
      </c>
      <c r="N37" s="1136" t="s">
        <v>15</v>
      </c>
      <c r="O37" s="1169"/>
      <c r="P37" s="1118" t="s">
        <v>193</v>
      </c>
      <c r="Q37" s="1679"/>
      <c r="R37" s="1128"/>
      <c r="S37" s="1124"/>
    </row>
    <row r="38" spans="1:19" s="1137" customFormat="1" ht="36" x14ac:dyDescent="0.2">
      <c r="A38" s="1673"/>
      <c r="B38" s="1678"/>
      <c r="C38" s="1117" t="s">
        <v>198</v>
      </c>
      <c r="D38" s="1147">
        <v>80000000</v>
      </c>
      <c r="E38" s="1118" t="s">
        <v>193</v>
      </c>
      <c r="F38" s="1118" t="s">
        <v>193</v>
      </c>
      <c r="G38" s="1118" t="s">
        <v>65</v>
      </c>
      <c r="H38" s="1117" t="s">
        <v>478</v>
      </c>
      <c r="I38" s="1118" t="s">
        <v>5</v>
      </c>
      <c r="J38" s="1118" t="s">
        <v>5</v>
      </c>
      <c r="K38" s="1136" t="s">
        <v>7</v>
      </c>
      <c r="L38" s="1136" t="s">
        <v>7</v>
      </c>
      <c r="M38" s="1136" t="s">
        <v>480</v>
      </c>
      <c r="N38" s="1136" t="s">
        <v>15</v>
      </c>
      <c r="O38" s="1169"/>
      <c r="P38" s="1118" t="s">
        <v>193</v>
      </c>
      <c r="Q38" s="1679"/>
      <c r="R38" s="1128"/>
      <c r="S38" s="1124"/>
    </row>
    <row r="39" spans="1:19" s="1137" customFormat="1" ht="36" x14ac:dyDescent="0.2">
      <c r="A39" s="1673"/>
      <c r="B39" s="1678"/>
      <c r="C39" s="1117" t="s">
        <v>199</v>
      </c>
      <c r="D39" s="1147">
        <v>35000000</v>
      </c>
      <c r="E39" s="1118" t="s">
        <v>193</v>
      </c>
      <c r="F39" s="1118" t="s">
        <v>193</v>
      </c>
      <c r="G39" s="1118" t="s">
        <v>65</v>
      </c>
      <c r="H39" s="1117" t="s">
        <v>478</v>
      </c>
      <c r="I39" s="1118" t="s">
        <v>5</v>
      </c>
      <c r="J39" s="1118" t="s">
        <v>5</v>
      </c>
      <c r="K39" s="1136" t="s">
        <v>7</v>
      </c>
      <c r="L39" s="1136" t="s">
        <v>7</v>
      </c>
      <c r="M39" s="1136" t="s">
        <v>480</v>
      </c>
      <c r="N39" s="1136" t="s">
        <v>15</v>
      </c>
      <c r="O39" s="1169"/>
      <c r="P39" s="1118" t="s">
        <v>193</v>
      </c>
      <c r="Q39" s="1679"/>
      <c r="R39" s="1128"/>
      <c r="S39" s="1124"/>
    </row>
    <row r="40" spans="1:19" s="1137" customFormat="1" x14ac:dyDescent="0.2">
      <c r="A40" s="1673"/>
      <c r="B40" s="1678"/>
      <c r="C40" s="1120" t="s">
        <v>200</v>
      </c>
      <c r="D40" s="1163">
        <v>550000000</v>
      </c>
      <c r="E40" s="1120"/>
      <c r="F40" s="1120"/>
      <c r="G40" s="1120"/>
      <c r="H40" s="1120"/>
      <c r="I40" s="1120"/>
      <c r="J40" s="1120"/>
      <c r="K40" s="1120"/>
      <c r="L40" s="1120"/>
      <c r="M40" s="1120"/>
      <c r="N40" s="1120"/>
      <c r="O40" s="1170"/>
      <c r="P40" s="1121"/>
      <c r="Q40" s="1125"/>
      <c r="R40" s="1129"/>
      <c r="S40" s="1125"/>
    </row>
    <row r="41" spans="1:19" s="1137" customFormat="1" ht="96" x14ac:dyDescent="0.2">
      <c r="A41" s="1673"/>
      <c r="B41" s="1678" t="s">
        <v>204</v>
      </c>
      <c r="C41" s="1119" t="s">
        <v>192</v>
      </c>
      <c r="D41" s="1147">
        <v>320000000</v>
      </c>
      <c r="E41" s="1118" t="s">
        <v>193</v>
      </c>
      <c r="F41" s="1118" t="s">
        <v>193</v>
      </c>
      <c r="G41" s="1118" t="s">
        <v>65</v>
      </c>
      <c r="H41" s="1117" t="s">
        <v>478</v>
      </c>
      <c r="I41" s="1118" t="s">
        <v>6</v>
      </c>
      <c r="J41" s="1136" t="s">
        <v>6</v>
      </c>
      <c r="K41" s="1136" t="s">
        <v>8</v>
      </c>
      <c r="L41" s="1136" t="s">
        <v>480</v>
      </c>
      <c r="M41" s="1136" t="s">
        <v>9</v>
      </c>
      <c r="N41" s="1136" t="s">
        <v>15</v>
      </c>
      <c r="O41" s="1117" t="s">
        <v>1496</v>
      </c>
      <c r="P41" s="1122" t="s">
        <v>1129</v>
      </c>
      <c r="Q41" s="1132" t="s">
        <v>1131</v>
      </c>
      <c r="R41" s="1128"/>
      <c r="S41" s="1126" t="s">
        <v>1132</v>
      </c>
    </row>
    <row r="42" spans="1:19" s="1137" customFormat="1" x14ac:dyDescent="0.2">
      <c r="A42" s="1673"/>
      <c r="B42" s="1678"/>
      <c r="C42" s="1120" t="s">
        <v>200</v>
      </c>
      <c r="D42" s="1163">
        <v>320000000</v>
      </c>
      <c r="E42" s="1120"/>
      <c r="F42" s="1120"/>
      <c r="G42" s="1120"/>
      <c r="H42" s="1120"/>
      <c r="I42" s="1120"/>
      <c r="J42" s="1120"/>
      <c r="K42" s="1120"/>
      <c r="L42" s="1120"/>
      <c r="M42" s="1120"/>
      <c r="N42" s="1120"/>
      <c r="O42" s="1170"/>
      <c r="P42" s="1121"/>
      <c r="Q42" s="1125"/>
      <c r="R42" s="1129"/>
      <c r="S42" s="1125"/>
    </row>
    <row r="43" spans="1:19" s="1137" customFormat="1" ht="48" x14ac:dyDescent="0.2">
      <c r="A43" s="1673"/>
      <c r="B43" s="1678" t="s">
        <v>205</v>
      </c>
      <c r="C43" s="1117" t="s">
        <v>192</v>
      </c>
      <c r="D43" s="1147">
        <v>100000000</v>
      </c>
      <c r="E43" s="1118" t="s">
        <v>193</v>
      </c>
      <c r="F43" s="1118" t="s">
        <v>193</v>
      </c>
      <c r="G43" s="1118" t="s">
        <v>65</v>
      </c>
      <c r="H43" s="1117" t="s">
        <v>478</v>
      </c>
      <c r="I43" s="1118" t="s">
        <v>5</v>
      </c>
      <c r="J43" s="1118" t="s">
        <v>5</v>
      </c>
      <c r="K43" s="1136" t="s">
        <v>7</v>
      </c>
      <c r="L43" s="1136" t="s">
        <v>480</v>
      </c>
      <c r="M43" s="1136" t="s">
        <v>480</v>
      </c>
      <c r="N43" s="1136" t="s">
        <v>15</v>
      </c>
      <c r="O43" s="1117" t="s">
        <v>1497</v>
      </c>
      <c r="P43" s="1122" t="s">
        <v>1129</v>
      </c>
      <c r="Q43" s="1131" t="s">
        <v>1133</v>
      </c>
      <c r="R43" s="1128"/>
      <c r="S43" s="1126" t="s">
        <v>1133</v>
      </c>
    </row>
    <row r="44" spans="1:19" s="1137" customFormat="1" ht="36" x14ac:dyDescent="0.2">
      <c r="A44" s="1673"/>
      <c r="B44" s="1678"/>
      <c r="C44" s="1117" t="s">
        <v>194</v>
      </c>
      <c r="D44" s="1147">
        <v>30000000</v>
      </c>
      <c r="E44" s="1118" t="s">
        <v>193</v>
      </c>
      <c r="F44" s="1118" t="s">
        <v>193</v>
      </c>
      <c r="G44" s="1118" t="s">
        <v>65</v>
      </c>
      <c r="H44" s="1117" t="s">
        <v>478</v>
      </c>
      <c r="I44" s="1118" t="s">
        <v>5</v>
      </c>
      <c r="J44" s="1118" t="s">
        <v>5</v>
      </c>
      <c r="K44" s="1136" t="s">
        <v>7</v>
      </c>
      <c r="L44" s="1136" t="s">
        <v>480</v>
      </c>
      <c r="M44" s="1136" t="s">
        <v>480</v>
      </c>
      <c r="N44" s="1136" t="s">
        <v>15</v>
      </c>
      <c r="O44" s="1169"/>
      <c r="P44" s="1118" t="s">
        <v>193</v>
      </c>
      <c r="Q44" s="1679" t="s">
        <v>1128</v>
      </c>
      <c r="R44" s="1128"/>
      <c r="S44" s="1124"/>
    </row>
    <row r="45" spans="1:19" s="1137" customFormat="1" ht="36" x14ac:dyDescent="0.2">
      <c r="A45" s="1673"/>
      <c r="B45" s="1678"/>
      <c r="C45" s="1117" t="s">
        <v>195</v>
      </c>
      <c r="D45" s="1147">
        <v>20000000</v>
      </c>
      <c r="E45" s="1118" t="s">
        <v>193</v>
      </c>
      <c r="F45" s="1118" t="s">
        <v>193</v>
      </c>
      <c r="G45" s="1118" t="s">
        <v>65</v>
      </c>
      <c r="H45" s="1117" t="s">
        <v>478</v>
      </c>
      <c r="I45" s="1118" t="s">
        <v>5</v>
      </c>
      <c r="J45" s="1118" t="s">
        <v>5</v>
      </c>
      <c r="K45" s="1136" t="s">
        <v>7</v>
      </c>
      <c r="L45" s="1136" t="s">
        <v>480</v>
      </c>
      <c r="M45" s="1136" t="s">
        <v>480</v>
      </c>
      <c r="N45" s="1136" t="s">
        <v>15</v>
      </c>
      <c r="O45" s="1169"/>
      <c r="P45" s="1118" t="s">
        <v>193</v>
      </c>
      <c r="Q45" s="1679"/>
      <c r="R45" s="1128"/>
      <c r="S45" s="1124"/>
    </row>
    <row r="46" spans="1:19" s="1137" customFormat="1" ht="36" x14ac:dyDescent="0.2">
      <c r="A46" s="1673"/>
      <c r="B46" s="1678"/>
      <c r="C46" s="1117" t="s">
        <v>196</v>
      </c>
      <c r="D46" s="1147">
        <v>30000000</v>
      </c>
      <c r="E46" s="1118" t="s">
        <v>193</v>
      </c>
      <c r="F46" s="1118" t="s">
        <v>193</v>
      </c>
      <c r="G46" s="1118" t="s">
        <v>65</v>
      </c>
      <c r="H46" s="1117" t="s">
        <v>478</v>
      </c>
      <c r="I46" s="1118" t="s">
        <v>5</v>
      </c>
      <c r="J46" s="1118" t="s">
        <v>5</v>
      </c>
      <c r="K46" s="1136" t="s">
        <v>7</v>
      </c>
      <c r="L46" s="1136" t="s">
        <v>480</v>
      </c>
      <c r="M46" s="1136" t="s">
        <v>480</v>
      </c>
      <c r="N46" s="1136" t="s">
        <v>15</v>
      </c>
      <c r="O46" s="1169"/>
      <c r="P46" s="1118" t="s">
        <v>193</v>
      </c>
      <c r="Q46" s="1679"/>
      <c r="R46" s="1128"/>
      <c r="S46" s="1124"/>
    </row>
    <row r="47" spans="1:19" s="1137" customFormat="1" ht="36" x14ac:dyDescent="0.2">
      <c r="A47" s="1673"/>
      <c r="B47" s="1678"/>
      <c r="C47" s="1117" t="s">
        <v>197</v>
      </c>
      <c r="D47" s="1147">
        <v>30000000</v>
      </c>
      <c r="E47" s="1118" t="s">
        <v>193</v>
      </c>
      <c r="F47" s="1118" t="s">
        <v>193</v>
      </c>
      <c r="G47" s="1118" t="s">
        <v>65</v>
      </c>
      <c r="H47" s="1117" t="s">
        <v>478</v>
      </c>
      <c r="I47" s="1118" t="s">
        <v>5</v>
      </c>
      <c r="J47" s="1118" t="s">
        <v>5</v>
      </c>
      <c r="K47" s="1136" t="s">
        <v>7</v>
      </c>
      <c r="L47" s="1136" t="s">
        <v>480</v>
      </c>
      <c r="M47" s="1136" t="s">
        <v>480</v>
      </c>
      <c r="N47" s="1136" t="s">
        <v>15</v>
      </c>
      <c r="O47" s="1169"/>
      <c r="P47" s="1118" t="s">
        <v>193</v>
      </c>
      <c r="Q47" s="1679"/>
      <c r="R47" s="1128"/>
      <c r="S47" s="1124"/>
    </row>
    <row r="48" spans="1:19" s="1137" customFormat="1" ht="36" x14ac:dyDescent="0.2">
      <c r="A48" s="1673"/>
      <c r="B48" s="1678"/>
      <c r="C48" s="1117" t="s">
        <v>198</v>
      </c>
      <c r="D48" s="1147">
        <v>35000000</v>
      </c>
      <c r="E48" s="1118" t="s">
        <v>193</v>
      </c>
      <c r="F48" s="1118" t="s">
        <v>193</v>
      </c>
      <c r="G48" s="1118" t="s">
        <v>65</v>
      </c>
      <c r="H48" s="1117" t="s">
        <v>478</v>
      </c>
      <c r="I48" s="1118" t="s">
        <v>5</v>
      </c>
      <c r="J48" s="1118" t="s">
        <v>5</v>
      </c>
      <c r="K48" s="1136" t="s">
        <v>7</v>
      </c>
      <c r="L48" s="1136" t="s">
        <v>480</v>
      </c>
      <c r="M48" s="1136" t="s">
        <v>480</v>
      </c>
      <c r="N48" s="1136" t="s">
        <v>15</v>
      </c>
      <c r="O48" s="1169"/>
      <c r="P48" s="1118" t="s">
        <v>193</v>
      </c>
      <c r="Q48" s="1679"/>
      <c r="R48" s="1128"/>
      <c r="S48" s="1124"/>
    </row>
    <row r="49" spans="1:19" s="1137" customFormat="1" ht="36" x14ac:dyDescent="0.2">
      <c r="A49" s="1673"/>
      <c r="B49" s="1678"/>
      <c r="C49" s="1117" t="s">
        <v>199</v>
      </c>
      <c r="D49" s="1147">
        <v>20000000</v>
      </c>
      <c r="E49" s="1118" t="s">
        <v>193</v>
      </c>
      <c r="F49" s="1118" t="s">
        <v>193</v>
      </c>
      <c r="G49" s="1118" t="s">
        <v>65</v>
      </c>
      <c r="H49" s="1117" t="s">
        <v>478</v>
      </c>
      <c r="I49" s="1118" t="s">
        <v>5</v>
      </c>
      <c r="J49" s="1118" t="s">
        <v>5</v>
      </c>
      <c r="K49" s="1136" t="s">
        <v>7</v>
      </c>
      <c r="L49" s="1136" t="s">
        <v>480</v>
      </c>
      <c r="M49" s="1136" t="s">
        <v>480</v>
      </c>
      <c r="N49" s="1136" t="s">
        <v>15</v>
      </c>
      <c r="O49" s="1169"/>
      <c r="P49" s="1118" t="s">
        <v>193</v>
      </c>
      <c r="Q49" s="1679"/>
      <c r="R49" s="1128"/>
      <c r="S49" s="1124"/>
    </row>
    <row r="50" spans="1:19" s="1137" customFormat="1" x14ac:dyDescent="0.2">
      <c r="A50" s="1673"/>
      <c r="B50" s="1678"/>
      <c r="C50" s="1120" t="s">
        <v>200</v>
      </c>
      <c r="D50" s="1163">
        <v>265000000</v>
      </c>
      <c r="E50" s="1120"/>
      <c r="F50" s="1120"/>
      <c r="G50" s="1120"/>
      <c r="H50" s="1120"/>
      <c r="I50" s="1120"/>
      <c r="J50" s="1120"/>
      <c r="K50" s="1120"/>
      <c r="L50" s="1120"/>
      <c r="M50" s="1120"/>
      <c r="N50" s="1120"/>
      <c r="O50" s="1170"/>
      <c r="P50" s="1121"/>
      <c r="Q50" s="1125"/>
      <c r="R50" s="1129"/>
      <c r="S50" s="1125"/>
    </row>
    <row r="51" spans="1:19" s="1137" customFormat="1" ht="48" x14ac:dyDescent="0.2">
      <c r="A51" s="1673"/>
      <c r="B51" s="1678" t="s">
        <v>206</v>
      </c>
      <c r="C51" s="1119" t="s">
        <v>192</v>
      </c>
      <c r="D51" s="1147">
        <v>100000000</v>
      </c>
      <c r="E51" s="1118" t="s">
        <v>193</v>
      </c>
      <c r="F51" s="1118" t="s">
        <v>193</v>
      </c>
      <c r="G51" s="1118" t="s">
        <v>65</v>
      </c>
      <c r="H51" s="1117" t="s">
        <v>478</v>
      </c>
      <c r="I51" s="1118" t="s">
        <v>7</v>
      </c>
      <c r="J51" s="1118" t="s">
        <v>7</v>
      </c>
      <c r="K51" s="1136" t="s">
        <v>479</v>
      </c>
      <c r="L51" s="1136" t="s">
        <v>417</v>
      </c>
      <c r="M51" s="1136" t="s">
        <v>10</v>
      </c>
      <c r="N51" s="1136" t="s">
        <v>15</v>
      </c>
      <c r="O51" s="1117" t="s">
        <v>1498</v>
      </c>
      <c r="P51" s="1118" t="s">
        <v>193</v>
      </c>
      <c r="Q51" s="1131" t="s">
        <v>1134</v>
      </c>
      <c r="R51" s="1128"/>
      <c r="S51" s="1126" t="s">
        <v>1134</v>
      </c>
    </row>
    <row r="52" spans="1:19" s="1137" customFormat="1" x14ac:dyDescent="0.2">
      <c r="A52" s="1673"/>
      <c r="B52" s="1678"/>
      <c r="C52" s="1120" t="s">
        <v>200</v>
      </c>
      <c r="D52" s="1163">
        <v>100000000</v>
      </c>
      <c r="E52" s="1120"/>
      <c r="F52" s="1120"/>
      <c r="G52" s="1120"/>
      <c r="H52" s="1120"/>
      <c r="I52" s="1120"/>
      <c r="J52" s="1120"/>
      <c r="K52" s="1120"/>
      <c r="L52" s="1120"/>
      <c r="M52" s="1120"/>
      <c r="N52" s="1120"/>
      <c r="O52" s="1170"/>
      <c r="P52" s="1121"/>
      <c r="Q52" s="1125"/>
      <c r="R52" s="1129"/>
      <c r="S52" s="1125"/>
    </row>
    <row r="53" spans="1:19" s="1137" customFormat="1" ht="36" x14ac:dyDescent="0.2">
      <c r="A53" s="1673"/>
      <c r="B53" s="1678" t="s">
        <v>207</v>
      </c>
      <c r="C53" s="1117" t="s">
        <v>192</v>
      </c>
      <c r="D53" s="1147">
        <v>5000000</v>
      </c>
      <c r="E53" s="1118" t="s">
        <v>193</v>
      </c>
      <c r="F53" s="1118" t="s">
        <v>193</v>
      </c>
      <c r="G53" s="1118" t="s">
        <v>65</v>
      </c>
      <c r="H53" s="1117" t="s">
        <v>478</v>
      </c>
      <c r="I53" s="1118" t="s">
        <v>7</v>
      </c>
      <c r="J53" s="1118" t="s">
        <v>7</v>
      </c>
      <c r="K53" s="1136" t="s">
        <v>9</v>
      </c>
      <c r="L53" s="1136" t="s">
        <v>11</v>
      </c>
      <c r="M53" s="1136" t="s">
        <v>10</v>
      </c>
      <c r="N53" s="1136" t="s">
        <v>15</v>
      </c>
      <c r="O53" s="1169"/>
      <c r="P53" s="1118" t="s">
        <v>193</v>
      </c>
      <c r="Q53" s="1124"/>
      <c r="R53" s="1128"/>
      <c r="S53" s="1124"/>
    </row>
    <row r="54" spans="1:19" s="1137" customFormat="1" ht="36" x14ac:dyDescent="0.2">
      <c r="A54" s="1673"/>
      <c r="B54" s="1678"/>
      <c r="C54" s="1117" t="s">
        <v>194</v>
      </c>
      <c r="D54" s="1147">
        <v>7000000</v>
      </c>
      <c r="E54" s="1118" t="s">
        <v>193</v>
      </c>
      <c r="F54" s="1118" t="s">
        <v>193</v>
      </c>
      <c r="G54" s="1118" t="s">
        <v>65</v>
      </c>
      <c r="H54" s="1117" t="s">
        <v>478</v>
      </c>
      <c r="I54" s="1118" t="s">
        <v>7</v>
      </c>
      <c r="J54" s="1118" t="s">
        <v>7</v>
      </c>
      <c r="K54" s="1136" t="s">
        <v>9</v>
      </c>
      <c r="L54" s="1136" t="s">
        <v>11</v>
      </c>
      <c r="M54" s="1136" t="s">
        <v>10</v>
      </c>
      <c r="N54" s="1136" t="s">
        <v>15</v>
      </c>
      <c r="O54" s="1169"/>
      <c r="P54" s="1118" t="s">
        <v>193</v>
      </c>
      <c r="Q54" s="1679" t="s">
        <v>1128</v>
      </c>
      <c r="R54" s="1128"/>
      <c r="S54" s="1124"/>
    </row>
    <row r="55" spans="1:19" s="1137" customFormat="1" ht="36" x14ac:dyDescent="0.2">
      <c r="A55" s="1673"/>
      <c r="B55" s="1678"/>
      <c r="C55" s="1117" t="s">
        <v>195</v>
      </c>
      <c r="D55" s="1147">
        <v>4000000</v>
      </c>
      <c r="E55" s="1118" t="s">
        <v>193</v>
      </c>
      <c r="F55" s="1118" t="s">
        <v>193</v>
      </c>
      <c r="G55" s="1118" t="s">
        <v>65</v>
      </c>
      <c r="H55" s="1117" t="s">
        <v>478</v>
      </c>
      <c r="I55" s="1118" t="s">
        <v>7</v>
      </c>
      <c r="J55" s="1118" t="s">
        <v>7</v>
      </c>
      <c r="K55" s="1136" t="s">
        <v>9</v>
      </c>
      <c r="L55" s="1136" t="s">
        <v>11</v>
      </c>
      <c r="M55" s="1136" t="s">
        <v>10</v>
      </c>
      <c r="N55" s="1136" t="s">
        <v>15</v>
      </c>
      <c r="O55" s="1169"/>
      <c r="P55" s="1118" t="s">
        <v>193</v>
      </c>
      <c r="Q55" s="1679"/>
      <c r="R55" s="1128"/>
      <c r="S55" s="1124"/>
    </row>
    <row r="56" spans="1:19" s="1137" customFormat="1" ht="36" x14ac:dyDescent="0.2">
      <c r="A56" s="1673"/>
      <c r="B56" s="1678"/>
      <c r="C56" s="1117" t="s">
        <v>196</v>
      </c>
      <c r="D56" s="1147">
        <v>10000000</v>
      </c>
      <c r="E56" s="1118" t="s">
        <v>193</v>
      </c>
      <c r="F56" s="1118" t="s">
        <v>193</v>
      </c>
      <c r="G56" s="1118" t="s">
        <v>65</v>
      </c>
      <c r="H56" s="1117" t="s">
        <v>478</v>
      </c>
      <c r="I56" s="1118" t="s">
        <v>7</v>
      </c>
      <c r="J56" s="1118" t="s">
        <v>7</v>
      </c>
      <c r="K56" s="1136" t="s">
        <v>9</v>
      </c>
      <c r="L56" s="1136" t="s">
        <v>11</v>
      </c>
      <c r="M56" s="1136" t="s">
        <v>10</v>
      </c>
      <c r="N56" s="1136" t="s">
        <v>15</v>
      </c>
      <c r="O56" s="1169"/>
      <c r="P56" s="1118" t="s">
        <v>193</v>
      </c>
      <c r="Q56" s="1679"/>
      <c r="R56" s="1128"/>
      <c r="S56" s="1124"/>
    </row>
    <row r="57" spans="1:19" s="1137" customFormat="1" ht="36" x14ac:dyDescent="0.2">
      <c r="A57" s="1673"/>
      <c r="B57" s="1678"/>
      <c r="C57" s="1117" t="s">
        <v>197</v>
      </c>
      <c r="D57" s="1147">
        <v>7000000</v>
      </c>
      <c r="E57" s="1118" t="s">
        <v>193</v>
      </c>
      <c r="F57" s="1118" t="s">
        <v>193</v>
      </c>
      <c r="G57" s="1118" t="s">
        <v>65</v>
      </c>
      <c r="H57" s="1117" t="s">
        <v>478</v>
      </c>
      <c r="I57" s="1118" t="s">
        <v>7</v>
      </c>
      <c r="J57" s="1118" t="s">
        <v>7</v>
      </c>
      <c r="K57" s="1136" t="s">
        <v>9</v>
      </c>
      <c r="L57" s="1136" t="s">
        <v>11</v>
      </c>
      <c r="M57" s="1136" t="s">
        <v>10</v>
      </c>
      <c r="N57" s="1136" t="s">
        <v>15</v>
      </c>
      <c r="O57" s="1169"/>
      <c r="P57" s="1118" t="s">
        <v>193</v>
      </c>
      <c r="Q57" s="1679"/>
      <c r="R57" s="1128"/>
      <c r="S57" s="1124"/>
    </row>
    <row r="58" spans="1:19" s="1137" customFormat="1" ht="36" x14ac:dyDescent="0.2">
      <c r="A58" s="1673"/>
      <c r="B58" s="1678"/>
      <c r="C58" s="1117" t="s">
        <v>198</v>
      </c>
      <c r="D58" s="1147">
        <v>6000000</v>
      </c>
      <c r="E58" s="1118" t="s">
        <v>193</v>
      </c>
      <c r="F58" s="1118" t="s">
        <v>193</v>
      </c>
      <c r="G58" s="1118" t="s">
        <v>65</v>
      </c>
      <c r="H58" s="1117" t="s">
        <v>478</v>
      </c>
      <c r="I58" s="1118" t="s">
        <v>7</v>
      </c>
      <c r="J58" s="1118" t="s">
        <v>7</v>
      </c>
      <c r="K58" s="1136" t="s">
        <v>9</v>
      </c>
      <c r="L58" s="1136" t="s">
        <v>11</v>
      </c>
      <c r="M58" s="1136" t="s">
        <v>10</v>
      </c>
      <c r="N58" s="1136" t="s">
        <v>15</v>
      </c>
      <c r="O58" s="1169"/>
      <c r="P58" s="1118" t="s">
        <v>193</v>
      </c>
      <c r="Q58" s="1679"/>
      <c r="R58" s="1128"/>
      <c r="S58" s="1124"/>
    </row>
    <row r="59" spans="1:19" s="1137" customFormat="1" ht="36" x14ac:dyDescent="0.2">
      <c r="A59" s="1673"/>
      <c r="B59" s="1678"/>
      <c r="C59" s="1117" t="s">
        <v>199</v>
      </c>
      <c r="D59" s="1147">
        <v>5000000</v>
      </c>
      <c r="E59" s="1118" t="s">
        <v>193</v>
      </c>
      <c r="F59" s="1118" t="s">
        <v>193</v>
      </c>
      <c r="G59" s="1118" t="s">
        <v>65</v>
      </c>
      <c r="H59" s="1117" t="s">
        <v>478</v>
      </c>
      <c r="I59" s="1118" t="s">
        <v>7</v>
      </c>
      <c r="J59" s="1118" t="s">
        <v>7</v>
      </c>
      <c r="K59" s="1136" t="s">
        <v>9</v>
      </c>
      <c r="L59" s="1136" t="s">
        <v>11</v>
      </c>
      <c r="M59" s="1136" t="s">
        <v>10</v>
      </c>
      <c r="N59" s="1136" t="s">
        <v>15</v>
      </c>
      <c r="O59" s="1169"/>
      <c r="P59" s="1118" t="s">
        <v>193</v>
      </c>
      <c r="Q59" s="1679"/>
      <c r="R59" s="1128"/>
      <c r="S59" s="1124"/>
    </row>
    <row r="60" spans="1:19" s="1137" customFormat="1" x14ac:dyDescent="0.2">
      <c r="A60" s="1673"/>
      <c r="B60" s="1678"/>
      <c r="C60" s="1120" t="s">
        <v>200</v>
      </c>
      <c r="D60" s="1163">
        <v>44000000</v>
      </c>
      <c r="E60" s="1120"/>
      <c r="F60" s="1120"/>
      <c r="G60" s="1120"/>
      <c r="H60" s="1120"/>
      <c r="I60" s="1120"/>
      <c r="J60" s="1120"/>
      <c r="K60" s="1120"/>
      <c r="L60" s="1120"/>
      <c r="M60" s="1120"/>
      <c r="N60" s="1120"/>
      <c r="O60" s="1170"/>
      <c r="P60" s="1121"/>
      <c r="Q60" s="1125"/>
      <c r="R60" s="1129"/>
      <c r="S60" s="1125"/>
    </row>
    <row r="61" spans="1:19" s="1137" customFormat="1" ht="36" x14ac:dyDescent="0.2">
      <c r="A61" s="1673"/>
      <c r="B61" s="1678" t="s">
        <v>208</v>
      </c>
      <c r="C61" s="1117" t="s">
        <v>192</v>
      </c>
      <c r="D61" s="1147">
        <v>12000000</v>
      </c>
      <c r="E61" s="1118" t="s">
        <v>193</v>
      </c>
      <c r="F61" s="1118" t="s">
        <v>193</v>
      </c>
      <c r="G61" s="1118" t="s">
        <v>65</v>
      </c>
      <c r="H61" s="1117" t="s">
        <v>478</v>
      </c>
      <c r="I61" s="1118" t="s">
        <v>7</v>
      </c>
      <c r="J61" s="1118" t="s">
        <v>7</v>
      </c>
      <c r="K61" s="1136" t="s">
        <v>9</v>
      </c>
      <c r="L61" s="1136" t="s">
        <v>417</v>
      </c>
      <c r="M61" s="1136" t="s">
        <v>10</v>
      </c>
      <c r="N61" s="1136" t="s">
        <v>15</v>
      </c>
      <c r="O61" s="1169"/>
      <c r="P61" s="1118" t="s">
        <v>193</v>
      </c>
      <c r="Q61" s="1124"/>
      <c r="R61" s="1128"/>
      <c r="S61" s="1124"/>
    </row>
    <row r="62" spans="1:19" s="1137" customFormat="1" ht="36" x14ac:dyDescent="0.2">
      <c r="A62" s="1673"/>
      <c r="B62" s="1678"/>
      <c r="C62" s="1117" t="s">
        <v>194</v>
      </c>
      <c r="D62" s="1147">
        <v>12000000</v>
      </c>
      <c r="E62" s="1118" t="s">
        <v>193</v>
      </c>
      <c r="F62" s="1118" t="s">
        <v>193</v>
      </c>
      <c r="G62" s="1118" t="s">
        <v>65</v>
      </c>
      <c r="H62" s="1117" t="s">
        <v>478</v>
      </c>
      <c r="I62" s="1118" t="s">
        <v>7</v>
      </c>
      <c r="J62" s="1118" t="s">
        <v>7</v>
      </c>
      <c r="K62" s="1136" t="s">
        <v>9</v>
      </c>
      <c r="L62" s="1136" t="s">
        <v>417</v>
      </c>
      <c r="M62" s="1136" t="s">
        <v>10</v>
      </c>
      <c r="N62" s="1136" t="s">
        <v>15</v>
      </c>
      <c r="O62" s="1169"/>
      <c r="P62" s="1118" t="s">
        <v>193</v>
      </c>
      <c r="Q62" s="1679" t="s">
        <v>1128</v>
      </c>
      <c r="R62" s="1128"/>
      <c r="S62" s="1124"/>
    </row>
    <row r="63" spans="1:19" s="1137" customFormat="1" ht="36" x14ac:dyDescent="0.2">
      <c r="A63" s="1673"/>
      <c r="B63" s="1678"/>
      <c r="C63" s="1117" t="s">
        <v>196</v>
      </c>
      <c r="D63" s="1147">
        <v>12000000</v>
      </c>
      <c r="E63" s="1118" t="s">
        <v>193</v>
      </c>
      <c r="F63" s="1118" t="s">
        <v>193</v>
      </c>
      <c r="G63" s="1118" t="s">
        <v>65</v>
      </c>
      <c r="H63" s="1117" t="s">
        <v>478</v>
      </c>
      <c r="I63" s="1118" t="s">
        <v>7</v>
      </c>
      <c r="J63" s="1118" t="s">
        <v>7</v>
      </c>
      <c r="K63" s="1136" t="s">
        <v>9</v>
      </c>
      <c r="L63" s="1136" t="s">
        <v>417</v>
      </c>
      <c r="M63" s="1136" t="s">
        <v>10</v>
      </c>
      <c r="N63" s="1136" t="s">
        <v>15</v>
      </c>
      <c r="O63" s="1169"/>
      <c r="P63" s="1118" t="s">
        <v>193</v>
      </c>
      <c r="Q63" s="1679"/>
      <c r="R63" s="1128"/>
      <c r="S63" s="1124"/>
    </row>
    <row r="64" spans="1:19" s="1137" customFormat="1" ht="36" x14ac:dyDescent="0.2">
      <c r="A64" s="1673"/>
      <c r="B64" s="1678"/>
      <c r="C64" s="1117" t="s">
        <v>197</v>
      </c>
      <c r="D64" s="1147">
        <v>8000000</v>
      </c>
      <c r="E64" s="1118" t="s">
        <v>193</v>
      </c>
      <c r="F64" s="1118" t="s">
        <v>193</v>
      </c>
      <c r="G64" s="1118" t="s">
        <v>65</v>
      </c>
      <c r="H64" s="1117" t="s">
        <v>478</v>
      </c>
      <c r="I64" s="1118" t="s">
        <v>7</v>
      </c>
      <c r="J64" s="1118" t="s">
        <v>7</v>
      </c>
      <c r="K64" s="1136" t="s">
        <v>9</v>
      </c>
      <c r="L64" s="1136" t="s">
        <v>417</v>
      </c>
      <c r="M64" s="1136" t="s">
        <v>10</v>
      </c>
      <c r="N64" s="1136" t="s">
        <v>15</v>
      </c>
      <c r="O64" s="1169"/>
      <c r="P64" s="1118" t="s">
        <v>193</v>
      </c>
      <c r="Q64" s="1679"/>
      <c r="R64" s="1128"/>
      <c r="S64" s="1124"/>
    </row>
    <row r="65" spans="1:19" s="1137" customFormat="1" ht="36" x14ac:dyDescent="0.2">
      <c r="A65" s="1673"/>
      <c r="B65" s="1678"/>
      <c r="C65" s="1117" t="s">
        <v>198</v>
      </c>
      <c r="D65" s="1147">
        <v>12000000</v>
      </c>
      <c r="E65" s="1118" t="s">
        <v>193</v>
      </c>
      <c r="F65" s="1118" t="s">
        <v>193</v>
      </c>
      <c r="G65" s="1118" t="s">
        <v>65</v>
      </c>
      <c r="H65" s="1117" t="s">
        <v>478</v>
      </c>
      <c r="I65" s="1118" t="s">
        <v>7</v>
      </c>
      <c r="J65" s="1118" t="s">
        <v>7</v>
      </c>
      <c r="K65" s="1136" t="s">
        <v>9</v>
      </c>
      <c r="L65" s="1136" t="s">
        <v>417</v>
      </c>
      <c r="M65" s="1136" t="s">
        <v>10</v>
      </c>
      <c r="N65" s="1136" t="s">
        <v>15</v>
      </c>
      <c r="O65" s="1169"/>
      <c r="P65" s="1118" t="s">
        <v>193</v>
      </c>
      <c r="Q65" s="1679"/>
      <c r="R65" s="1128"/>
      <c r="S65" s="1124"/>
    </row>
    <row r="66" spans="1:19" s="1137" customFormat="1" ht="36" x14ac:dyDescent="0.2">
      <c r="A66" s="1673"/>
      <c r="B66" s="1678"/>
      <c r="C66" s="1117" t="s">
        <v>199</v>
      </c>
      <c r="D66" s="1147">
        <v>5000000</v>
      </c>
      <c r="E66" s="1118" t="s">
        <v>193</v>
      </c>
      <c r="F66" s="1118" t="s">
        <v>193</v>
      </c>
      <c r="G66" s="1118" t="s">
        <v>65</v>
      </c>
      <c r="H66" s="1117" t="s">
        <v>478</v>
      </c>
      <c r="I66" s="1118" t="s">
        <v>7</v>
      </c>
      <c r="J66" s="1118" t="s">
        <v>7</v>
      </c>
      <c r="K66" s="1136" t="s">
        <v>9</v>
      </c>
      <c r="L66" s="1136" t="s">
        <v>417</v>
      </c>
      <c r="M66" s="1136" t="s">
        <v>10</v>
      </c>
      <c r="N66" s="1136" t="s">
        <v>15</v>
      </c>
      <c r="O66" s="1169"/>
      <c r="P66" s="1118" t="s">
        <v>193</v>
      </c>
      <c r="Q66" s="1679"/>
      <c r="R66" s="1128"/>
      <c r="S66" s="1124"/>
    </row>
    <row r="67" spans="1:19" s="1137" customFormat="1" x14ac:dyDescent="0.2">
      <c r="A67" s="1673"/>
      <c r="B67" s="1678"/>
      <c r="C67" s="1120" t="s">
        <v>200</v>
      </c>
      <c r="D67" s="1163">
        <v>61000000</v>
      </c>
      <c r="E67" s="1120"/>
      <c r="F67" s="1120"/>
      <c r="G67" s="1120"/>
      <c r="H67" s="1120"/>
      <c r="I67" s="1120"/>
      <c r="J67" s="1120"/>
      <c r="K67" s="1120"/>
      <c r="L67" s="1120"/>
      <c r="M67" s="1120"/>
      <c r="N67" s="1120"/>
      <c r="O67" s="1170"/>
      <c r="P67" s="1121"/>
      <c r="Q67" s="1125"/>
      <c r="R67" s="1129"/>
      <c r="S67" s="1125"/>
    </row>
    <row r="68" spans="1:19" s="1137" customFormat="1" ht="36" x14ac:dyDescent="0.2">
      <c r="A68" s="1673"/>
      <c r="B68" s="1678" t="s">
        <v>209</v>
      </c>
      <c r="C68" s="1117" t="s">
        <v>192</v>
      </c>
      <c r="D68" s="1147">
        <v>15000000</v>
      </c>
      <c r="E68" s="1118" t="s">
        <v>193</v>
      </c>
      <c r="F68" s="1118" t="s">
        <v>193</v>
      </c>
      <c r="G68" s="1118" t="s">
        <v>65</v>
      </c>
      <c r="H68" s="1117" t="s">
        <v>478</v>
      </c>
      <c r="I68" s="1118" t="s">
        <v>7</v>
      </c>
      <c r="J68" s="1118" t="s">
        <v>7</v>
      </c>
      <c r="K68" s="1136" t="s">
        <v>9</v>
      </c>
      <c r="L68" s="1136" t="s">
        <v>417</v>
      </c>
      <c r="M68" s="1136" t="s">
        <v>10</v>
      </c>
      <c r="N68" s="1136" t="s">
        <v>15</v>
      </c>
      <c r="O68" s="1169"/>
      <c r="P68" s="1118" t="s">
        <v>193</v>
      </c>
      <c r="Q68" s="1124"/>
      <c r="R68" s="1128"/>
      <c r="S68" s="1124"/>
    </row>
    <row r="69" spans="1:19" s="1137" customFormat="1" ht="36" x14ac:dyDescent="0.2">
      <c r="A69" s="1673"/>
      <c r="B69" s="1678"/>
      <c r="C69" s="1117" t="s">
        <v>194</v>
      </c>
      <c r="D69" s="1147">
        <v>12000000</v>
      </c>
      <c r="E69" s="1118" t="s">
        <v>193</v>
      </c>
      <c r="F69" s="1118" t="s">
        <v>193</v>
      </c>
      <c r="G69" s="1118" t="s">
        <v>65</v>
      </c>
      <c r="H69" s="1117" t="s">
        <v>478</v>
      </c>
      <c r="I69" s="1118" t="s">
        <v>7</v>
      </c>
      <c r="J69" s="1118" t="s">
        <v>7</v>
      </c>
      <c r="K69" s="1136" t="s">
        <v>9</v>
      </c>
      <c r="L69" s="1136" t="s">
        <v>417</v>
      </c>
      <c r="M69" s="1136" t="s">
        <v>10</v>
      </c>
      <c r="N69" s="1136" t="s">
        <v>15</v>
      </c>
      <c r="O69" s="1169"/>
      <c r="P69" s="1118" t="s">
        <v>193</v>
      </c>
      <c r="Q69" s="1679" t="s">
        <v>1128</v>
      </c>
      <c r="R69" s="1128"/>
      <c r="S69" s="1124"/>
    </row>
    <row r="70" spans="1:19" s="1137" customFormat="1" ht="36" x14ac:dyDescent="0.2">
      <c r="A70" s="1673"/>
      <c r="B70" s="1678"/>
      <c r="C70" s="1117" t="s">
        <v>195</v>
      </c>
      <c r="D70" s="1147">
        <v>5000000</v>
      </c>
      <c r="E70" s="1118" t="s">
        <v>193</v>
      </c>
      <c r="F70" s="1118" t="s">
        <v>193</v>
      </c>
      <c r="G70" s="1118" t="s">
        <v>65</v>
      </c>
      <c r="H70" s="1117" t="s">
        <v>478</v>
      </c>
      <c r="I70" s="1118" t="s">
        <v>7</v>
      </c>
      <c r="J70" s="1118" t="s">
        <v>7</v>
      </c>
      <c r="K70" s="1136" t="s">
        <v>9</v>
      </c>
      <c r="L70" s="1136" t="s">
        <v>417</v>
      </c>
      <c r="M70" s="1136" t="s">
        <v>10</v>
      </c>
      <c r="N70" s="1136" t="s">
        <v>15</v>
      </c>
      <c r="O70" s="1169"/>
      <c r="P70" s="1118" t="s">
        <v>193</v>
      </c>
      <c r="Q70" s="1679"/>
      <c r="R70" s="1128"/>
      <c r="S70" s="1124"/>
    </row>
    <row r="71" spans="1:19" s="1137" customFormat="1" ht="36" x14ac:dyDescent="0.2">
      <c r="A71" s="1673"/>
      <c r="B71" s="1678"/>
      <c r="C71" s="1117" t="s">
        <v>196</v>
      </c>
      <c r="D71" s="1147">
        <v>8000000</v>
      </c>
      <c r="E71" s="1118" t="s">
        <v>193</v>
      </c>
      <c r="F71" s="1118" t="s">
        <v>193</v>
      </c>
      <c r="G71" s="1118" t="s">
        <v>65</v>
      </c>
      <c r="H71" s="1117" t="s">
        <v>478</v>
      </c>
      <c r="I71" s="1118" t="s">
        <v>7</v>
      </c>
      <c r="J71" s="1118" t="s">
        <v>7</v>
      </c>
      <c r="K71" s="1136" t="s">
        <v>9</v>
      </c>
      <c r="L71" s="1136" t="s">
        <v>417</v>
      </c>
      <c r="M71" s="1136" t="s">
        <v>10</v>
      </c>
      <c r="N71" s="1136" t="s">
        <v>15</v>
      </c>
      <c r="O71" s="1169"/>
      <c r="P71" s="1118" t="s">
        <v>193</v>
      </c>
      <c r="Q71" s="1679"/>
      <c r="R71" s="1128"/>
      <c r="S71" s="1124"/>
    </row>
    <row r="72" spans="1:19" s="1137" customFormat="1" ht="36" x14ac:dyDescent="0.2">
      <c r="A72" s="1673"/>
      <c r="B72" s="1678"/>
      <c r="C72" s="1117" t="s">
        <v>197</v>
      </c>
      <c r="D72" s="1147">
        <v>8000000</v>
      </c>
      <c r="E72" s="1118" t="s">
        <v>193</v>
      </c>
      <c r="F72" s="1118" t="s">
        <v>193</v>
      </c>
      <c r="G72" s="1118" t="s">
        <v>65</v>
      </c>
      <c r="H72" s="1117" t="s">
        <v>478</v>
      </c>
      <c r="I72" s="1118" t="s">
        <v>7</v>
      </c>
      <c r="J72" s="1118" t="s">
        <v>7</v>
      </c>
      <c r="K72" s="1136" t="s">
        <v>9</v>
      </c>
      <c r="L72" s="1136" t="s">
        <v>417</v>
      </c>
      <c r="M72" s="1136" t="s">
        <v>10</v>
      </c>
      <c r="N72" s="1136" t="s">
        <v>15</v>
      </c>
      <c r="O72" s="1169"/>
      <c r="P72" s="1118" t="s">
        <v>193</v>
      </c>
      <c r="Q72" s="1679"/>
      <c r="R72" s="1128"/>
      <c r="S72" s="1124"/>
    </row>
    <row r="73" spans="1:19" s="1137" customFormat="1" ht="36" x14ac:dyDescent="0.2">
      <c r="A73" s="1673"/>
      <c r="B73" s="1678"/>
      <c r="C73" s="1117" t="s">
        <v>198</v>
      </c>
      <c r="D73" s="1147">
        <v>10000000</v>
      </c>
      <c r="E73" s="1118" t="s">
        <v>193</v>
      </c>
      <c r="F73" s="1118" t="s">
        <v>193</v>
      </c>
      <c r="G73" s="1118" t="s">
        <v>65</v>
      </c>
      <c r="H73" s="1117" t="s">
        <v>478</v>
      </c>
      <c r="I73" s="1118" t="s">
        <v>7</v>
      </c>
      <c r="J73" s="1118" t="s">
        <v>7</v>
      </c>
      <c r="K73" s="1136" t="s">
        <v>9</v>
      </c>
      <c r="L73" s="1136" t="s">
        <v>417</v>
      </c>
      <c r="M73" s="1136" t="s">
        <v>10</v>
      </c>
      <c r="N73" s="1136" t="s">
        <v>15</v>
      </c>
      <c r="O73" s="1169"/>
      <c r="P73" s="1118" t="s">
        <v>193</v>
      </c>
      <c r="Q73" s="1679"/>
      <c r="R73" s="1128"/>
      <c r="S73" s="1124"/>
    </row>
    <row r="74" spans="1:19" s="1137" customFormat="1" ht="36" x14ac:dyDescent="0.2">
      <c r="A74" s="1673"/>
      <c r="B74" s="1678"/>
      <c r="C74" s="1117" t="s">
        <v>199</v>
      </c>
      <c r="D74" s="1147">
        <v>6000000</v>
      </c>
      <c r="E74" s="1118" t="s">
        <v>193</v>
      </c>
      <c r="F74" s="1118" t="s">
        <v>193</v>
      </c>
      <c r="G74" s="1118" t="s">
        <v>65</v>
      </c>
      <c r="H74" s="1117" t="s">
        <v>478</v>
      </c>
      <c r="I74" s="1118" t="s">
        <v>7</v>
      </c>
      <c r="J74" s="1118" t="s">
        <v>7</v>
      </c>
      <c r="K74" s="1136" t="s">
        <v>9</v>
      </c>
      <c r="L74" s="1136" t="s">
        <v>417</v>
      </c>
      <c r="M74" s="1136" t="s">
        <v>10</v>
      </c>
      <c r="N74" s="1136" t="s">
        <v>15</v>
      </c>
      <c r="O74" s="1169"/>
      <c r="P74" s="1118" t="s">
        <v>193</v>
      </c>
      <c r="Q74" s="1679"/>
      <c r="R74" s="1128"/>
      <c r="S74" s="1124"/>
    </row>
    <row r="75" spans="1:19" s="1137" customFormat="1" x14ac:dyDescent="0.2">
      <c r="A75" s="1673"/>
      <c r="B75" s="1678"/>
      <c r="C75" s="1120" t="s">
        <v>200</v>
      </c>
      <c r="D75" s="1163">
        <v>64000000</v>
      </c>
      <c r="E75" s="1120"/>
      <c r="F75" s="1120"/>
      <c r="G75" s="1120"/>
      <c r="H75" s="1120"/>
      <c r="I75" s="1120"/>
      <c r="J75" s="1120"/>
      <c r="K75" s="1120"/>
      <c r="L75" s="1120"/>
      <c r="M75" s="1120"/>
      <c r="N75" s="1120"/>
      <c r="O75" s="1170"/>
      <c r="P75" s="1121"/>
      <c r="Q75" s="1125"/>
      <c r="R75" s="1129"/>
      <c r="S75" s="1125"/>
    </row>
    <row r="76" spans="1:19" s="1137" customFormat="1" ht="36" x14ac:dyDescent="0.2">
      <c r="A76" s="1673"/>
      <c r="B76" s="1678" t="s">
        <v>210</v>
      </c>
      <c r="C76" s="1117" t="s">
        <v>192</v>
      </c>
      <c r="D76" s="1147">
        <v>261700000</v>
      </c>
      <c r="E76" s="1118" t="s">
        <v>193</v>
      </c>
      <c r="F76" s="1118" t="s">
        <v>193</v>
      </c>
      <c r="G76" s="1118" t="s">
        <v>65</v>
      </c>
      <c r="H76" s="1117" t="s">
        <v>478</v>
      </c>
      <c r="I76" s="1136" t="s">
        <v>5</v>
      </c>
      <c r="J76" s="1118" t="s">
        <v>7</v>
      </c>
      <c r="K76" s="1136" t="s">
        <v>6</v>
      </c>
      <c r="L76" s="1136" t="s">
        <v>480</v>
      </c>
      <c r="M76" s="1136" t="s">
        <v>480</v>
      </c>
      <c r="N76" s="1136" t="s">
        <v>15</v>
      </c>
      <c r="O76" s="1117" t="s">
        <v>1499</v>
      </c>
      <c r="P76" s="1118" t="s">
        <v>1052</v>
      </c>
      <c r="Q76" s="1132" t="s">
        <v>1490</v>
      </c>
      <c r="R76" s="1130" t="s">
        <v>1136</v>
      </c>
      <c r="S76" s="1126" t="s">
        <v>1137</v>
      </c>
    </row>
    <row r="77" spans="1:19" s="1137" customFormat="1" ht="36" x14ac:dyDescent="0.2">
      <c r="A77" s="1673"/>
      <c r="B77" s="1678"/>
      <c r="C77" s="1117" t="s">
        <v>194</v>
      </c>
      <c r="D77" s="1147">
        <v>46000000</v>
      </c>
      <c r="E77" s="1118" t="s">
        <v>193</v>
      </c>
      <c r="F77" s="1118" t="s">
        <v>193</v>
      </c>
      <c r="G77" s="1118" t="s">
        <v>65</v>
      </c>
      <c r="H77" s="1117" t="s">
        <v>478</v>
      </c>
      <c r="I77" s="1136" t="s">
        <v>5</v>
      </c>
      <c r="J77" s="1118" t="s">
        <v>7</v>
      </c>
      <c r="K77" s="1136" t="s">
        <v>6</v>
      </c>
      <c r="L77" s="1136" t="s">
        <v>480</v>
      </c>
      <c r="M77" s="1136" t="s">
        <v>480</v>
      </c>
      <c r="N77" s="1136" t="s">
        <v>15</v>
      </c>
      <c r="O77" s="1169"/>
      <c r="P77" s="1118" t="s">
        <v>193</v>
      </c>
      <c r="Q77" s="1679" t="s">
        <v>1128</v>
      </c>
      <c r="R77" s="1128"/>
      <c r="S77" s="1124"/>
    </row>
    <row r="78" spans="1:19" s="1137" customFormat="1" ht="36" x14ac:dyDescent="0.2">
      <c r="A78" s="1673"/>
      <c r="B78" s="1678"/>
      <c r="C78" s="1117" t="s">
        <v>195</v>
      </c>
      <c r="D78" s="1147">
        <v>53000000</v>
      </c>
      <c r="E78" s="1118" t="s">
        <v>193</v>
      </c>
      <c r="F78" s="1118" t="s">
        <v>193</v>
      </c>
      <c r="G78" s="1118" t="s">
        <v>65</v>
      </c>
      <c r="H78" s="1117" t="s">
        <v>478</v>
      </c>
      <c r="I78" s="1136" t="s">
        <v>5</v>
      </c>
      <c r="J78" s="1118" t="s">
        <v>7</v>
      </c>
      <c r="K78" s="1136" t="s">
        <v>6</v>
      </c>
      <c r="L78" s="1136" t="s">
        <v>480</v>
      </c>
      <c r="M78" s="1136" t="s">
        <v>480</v>
      </c>
      <c r="N78" s="1136" t="s">
        <v>15</v>
      </c>
      <c r="O78" s="1169"/>
      <c r="P78" s="1118" t="s">
        <v>193</v>
      </c>
      <c r="Q78" s="1679"/>
      <c r="R78" s="1128"/>
      <c r="S78" s="1124"/>
    </row>
    <row r="79" spans="1:19" s="1137" customFormat="1" ht="36" x14ac:dyDescent="0.2">
      <c r="A79" s="1673"/>
      <c r="B79" s="1678"/>
      <c r="C79" s="1117" t="s">
        <v>196</v>
      </c>
      <c r="D79" s="1147">
        <v>56000000</v>
      </c>
      <c r="E79" s="1118" t="s">
        <v>193</v>
      </c>
      <c r="F79" s="1118" t="s">
        <v>193</v>
      </c>
      <c r="G79" s="1118" t="s">
        <v>65</v>
      </c>
      <c r="H79" s="1117" t="s">
        <v>478</v>
      </c>
      <c r="I79" s="1136" t="s">
        <v>5</v>
      </c>
      <c r="J79" s="1118" t="s">
        <v>7</v>
      </c>
      <c r="K79" s="1136" t="s">
        <v>6</v>
      </c>
      <c r="L79" s="1136" t="s">
        <v>480</v>
      </c>
      <c r="M79" s="1136" t="s">
        <v>480</v>
      </c>
      <c r="N79" s="1136" t="s">
        <v>15</v>
      </c>
      <c r="O79" s="1169"/>
      <c r="P79" s="1118" t="s">
        <v>193</v>
      </c>
      <c r="Q79" s="1679"/>
      <c r="R79" s="1128"/>
      <c r="S79" s="1124"/>
    </row>
    <row r="80" spans="1:19" s="1137" customFormat="1" ht="36" x14ac:dyDescent="0.2">
      <c r="A80" s="1673"/>
      <c r="B80" s="1678"/>
      <c r="C80" s="1117" t="s">
        <v>197</v>
      </c>
      <c r="D80" s="1147">
        <v>61000000</v>
      </c>
      <c r="E80" s="1118" t="s">
        <v>193</v>
      </c>
      <c r="F80" s="1118" t="s">
        <v>193</v>
      </c>
      <c r="G80" s="1118" t="s">
        <v>65</v>
      </c>
      <c r="H80" s="1117" t="s">
        <v>478</v>
      </c>
      <c r="I80" s="1136" t="s">
        <v>5</v>
      </c>
      <c r="J80" s="1118" t="s">
        <v>7</v>
      </c>
      <c r="K80" s="1136" t="s">
        <v>6</v>
      </c>
      <c r="L80" s="1136" t="s">
        <v>480</v>
      </c>
      <c r="M80" s="1136" t="s">
        <v>480</v>
      </c>
      <c r="N80" s="1136" t="s">
        <v>15</v>
      </c>
      <c r="O80" s="1169"/>
      <c r="P80" s="1118" t="s">
        <v>193</v>
      </c>
      <c r="Q80" s="1679"/>
      <c r="R80" s="1128"/>
      <c r="S80" s="1124"/>
    </row>
    <row r="81" spans="1:19" s="1137" customFormat="1" ht="36" x14ac:dyDescent="0.2">
      <c r="A81" s="1673"/>
      <c r="B81" s="1678"/>
      <c r="C81" s="1117" t="s">
        <v>198</v>
      </c>
      <c r="D81" s="1147">
        <v>50000000</v>
      </c>
      <c r="E81" s="1118" t="s">
        <v>193</v>
      </c>
      <c r="F81" s="1118" t="s">
        <v>193</v>
      </c>
      <c r="G81" s="1118" t="s">
        <v>65</v>
      </c>
      <c r="H81" s="1117" t="s">
        <v>478</v>
      </c>
      <c r="I81" s="1136" t="s">
        <v>5</v>
      </c>
      <c r="J81" s="1118" t="s">
        <v>7</v>
      </c>
      <c r="K81" s="1136" t="s">
        <v>6</v>
      </c>
      <c r="L81" s="1136" t="s">
        <v>480</v>
      </c>
      <c r="M81" s="1136" t="s">
        <v>480</v>
      </c>
      <c r="N81" s="1136" t="s">
        <v>15</v>
      </c>
      <c r="O81" s="1169"/>
      <c r="P81" s="1118" t="s">
        <v>193</v>
      </c>
      <c r="Q81" s="1679"/>
      <c r="R81" s="1128"/>
      <c r="S81" s="1124"/>
    </row>
    <row r="82" spans="1:19" s="1137" customFormat="1" ht="36" x14ac:dyDescent="0.2">
      <c r="A82" s="1673"/>
      <c r="B82" s="1678"/>
      <c r="C82" s="1117" t="s">
        <v>199</v>
      </c>
      <c r="D82" s="1147">
        <v>38000000</v>
      </c>
      <c r="E82" s="1118" t="s">
        <v>193</v>
      </c>
      <c r="F82" s="1118" t="s">
        <v>193</v>
      </c>
      <c r="G82" s="1118" t="s">
        <v>65</v>
      </c>
      <c r="H82" s="1117" t="s">
        <v>478</v>
      </c>
      <c r="I82" s="1136" t="s">
        <v>5</v>
      </c>
      <c r="J82" s="1118" t="s">
        <v>7</v>
      </c>
      <c r="K82" s="1136" t="s">
        <v>6</v>
      </c>
      <c r="L82" s="1136" t="s">
        <v>480</v>
      </c>
      <c r="M82" s="1136" t="s">
        <v>480</v>
      </c>
      <c r="N82" s="1136" t="s">
        <v>15</v>
      </c>
      <c r="O82" s="1169"/>
      <c r="P82" s="1118" t="s">
        <v>193</v>
      </c>
      <c r="Q82" s="1679"/>
      <c r="R82" s="1128"/>
      <c r="S82" s="1124"/>
    </row>
    <row r="83" spans="1:19" s="1137" customFormat="1" x14ac:dyDescent="0.2">
      <c r="A83" s="1673"/>
      <c r="B83" s="1678"/>
      <c r="C83" s="1120" t="s">
        <v>200</v>
      </c>
      <c r="D83" s="1163">
        <v>565700000</v>
      </c>
      <c r="E83" s="1120"/>
      <c r="F83" s="1120"/>
      <c r="G83" s="1120"/>
      <c r="H83" s="1120"/>
      <c r="I83" s="1120"/>
      <c r="J83" s="1120"/>
      <c r="K83" s="1120"/>
      <c r="L83" s="1120"/>
      <c r="M83" s="1120"/>
      <c r="N83" s="1120"/>
      <c r="O83" s="1170"/>
      <c r="P83" s="1121"/>
      <c r="Q83" s="1125"/>
      <c r="R83" s="1129"/>
      <c r="S83" s="1125"/>
    </row>
    <row r="84" spans="1:19" s="1137" customFormat="1" ht="36" x14ac:dyDescent="0.2">
      <c r="A84" s="1673"/>
      <c r="B84" s="1678" t="s">
        <v>211</v>
      </c>
      <c r="C84" s="1117" t="s">
        <v>192</v>
      </c>
      <c r="D84" s="1147">
        <v>198500000</v>
      </c>
      <c r="E84" s="1118" t="s">
        <v>193</v>
      </c>
      <c r="F84" s="1118" t="s">
        <v>193</v>
      </c>
      <c r="G84" s="1118" t="s">
        <v>65</v>
      </c>
      <c r="H84" s="1117" t="s">
        <v>478</v>
      </c>
      <c r="I84" s="1136" t="s">
        <v>7</v>
      </c>
      <c r="J84" s="1118" t="s">
        <v>7</v>
      </c>
      <c r="K84" s="1136" t="s">
        <v>6</v>
      </c>
      <c r="L84" s="1136" t="s">
        <v>480</v>
      </c>
      <c r="M84" s="1136" t="s">
        <v>480</v>
      </c>
      <c r="N84" s="1136" t="s">
        <v>15</v>
      </c>
      <c r="O84" s="1117" t="s">
        <v>1499</v>
      </c>
      <c r="P84" s="1118" t="s">
        <v>1052</v>
      </c>
      <c r="Q84" s="1132" t="s">
        <v>1491</v>
      </c>
      <c r="R84" s="1130" t="s">
        <v>1136</v>
      </c>
      <c r="S84" s="1126" t="s">
        <v>1138</v>
      </c>
    </row>
    <row r="85" spans="1:19" s="1137" customFormat="1" ht="36" x14ac:dyDescent="0.2">
      <c r="A85" s="1673"/>
      <c r="B85" s="1678"/>
      <c r="C85" s="1117" t="s">
        <v>194</v>
      </c>
      <c r="D85" s="1147">
        <v>40700000</v>
      </c>
      <c r="E85" s="1118" t="s">
        <v>193</v>
      </c>
      <c r="F85" s="1118" t="s">
        <v>193</v>
      </c>
      <c r="G85" s="1118" t="s">
        <v>65</v>
      </c>
      <c r="H85" s="1117" t="s">
        <v>478</v>
      </c>
      <c r="I85" s="1136" t="s">
        <v>7</v>
      </c>
      <c r="J85" s="1118" t="s">
        <v>7</v>
      </c>
      <c r="K85" s="1136" t="s">
        <v>6</v>
      </c>
      <c r="L85" s="1136" t="s">
        <v>480</v>
      </c>
      <c r="M85" s="1136" t="s">
        <v>480</v>
      </c>
      <c r="N85" s="1136" t="s">
        <v>15</v>
      </c>
      <c r="O85" s="1169"/>
      <c r="P85" s="1118" t="s">
        <v>193</v>
      </c>
      <c r="Q85" s="1679" t="s">
        <v>1128</v>
      </c>
      <c r="R85" s="1128"/>
      <c r="S85" s="1124"/>
    </row>
    <row r="86" spans="1:19" s="1137" customFormat="1" ht="36" x14ac:dyDescent="0.2">
      <c r="A86" s="1673"/>
      <c r="B86" s="1678"/>
      <c r="C86" s="1117" t="s">
        <v>195</v>
      </c>
      <c r="D86" s="1147">
        <v>42900000</v>
      </c>
      <c r="E86" s="1118" t="s">
        <v>193</v>
      </c>
      <c r="F86" s="1118" t="s">
        <v>193</v>
      </c>
      <c r="G86" s="1118" t="s">
        <v>65</v>
      </c>
      <c r="H86" s="1117" t="s">
        <v>478</v>
      </c>
      <c r="I86" s="1136" t="s">
        <v>7</v>
      </c>
      <c r="J86" s="1118" t="s">
        <v>7</v>
      </c>
      <c r="K86" s="1136" t="s">
        <v>6</v>
      </c>
      <c r="L86" s="1136" t="s">
        <v>480</v>
      </c>
      <c r="M86" s="1136" t="s">
        <v>480</v>
      </c>
      <c r="N86" s="1136" t="s">
        <v>15</v>
      </c>
      <c r="O86" s="1169"/>
      <c r="P86" s="1118" t="s">
        <v>193</v>
      </c>
      <c r="Q86" s="1679"/>
      <c r="R86" s="1128"/>
      <c r="S86" s="1124"/>
    </row>
    <row r="87" spans="1:19" s="1137" customFormat="1" ht="36" x14ac:dyDescent="0.2">
      <c r="A87" s="1673"/>
      <c r="B87" s="1678"/>
      <c r="C87" s="1117" t="s">
        <v>196</v>
      </c>
      <c r="D87" s="1147">
        <v>44000000</v>
      </c>
      <c r="E87" s="1118" t="s">
        <v>193</v>
      </c>
      <c r="F87" s="1118" t="s">
        <v>193</v>
      </c>
      <c r="G87" s="1118" t="s">
        <v>65</v>
      </c>
      <c r="H87" s="1117" t="s">
        <v>478</v>
      </c>
      <c r="I87" s="1136" t="s">
        <v>7</v>
      </c>
      <c r="J87" s="1118" t="s">
        <v>7</v>
      </c>
      <c r="K87" s="1136" t="s">
        <v>6</v>
      </c>
      <c r="L87" s="1136" t="s">
        <v>480</v>
      </c>
      <c r="M87" s="1136" t="s">
        <v>480</v>
      </c>
      <c r="N87" s="1136" t="s">
        <v>15</v>
      </c>
      <c r="O87" s="1169"/>
      <c r="P87" s="1118" t="s">
        <v>193</v>
      </c>
      <c r="Q87" s="1679"/>
      <c r="R87" s="1128"/>
      <c r="S87" s="1124"/>
    </row>
    <row r="88" spans="1:19" s="1137" customFormat="1" ht="36" x14ac:dyDescent="0.2">
      <c r="A88" s="1673"/>
      <c r="B88" s="1678"/>
      <c r="C88" s="1117" t="s">
        <v>197</v>
      </c>
      <c r="D88" s="1147">
        <v>55000000</v>
      </c>
      <c r="E88" s="1118" t="s">
        <v>193</v>
      </c>
      <c r="F88" s="1118" t="s">
        <v>193</v>
      </c>
      <c r="G88" s="1118" t="s">
        <v>65</v>
      </c>
      <c r="H88" s="1117" t="s">
        <v>478</v>
      </c>
      <c r="I88" s="1136" t="s">
        <v>7</v>
      </c>
      <c r="J88" s="1118" t="s">
        <v>7</v>
      </c>
      <c r="K88" s="1136" t="s">
        <v>6</v>
      </c>
      <c r="L88" s="1136" t="s">
        <v>480</v>
      </c>
      <c r="M88" s="1136" t="s">
        <v>480</v>
      </c>
      <c r="N88" s="1136" t="s">
        <v>15</v>
      </c>
      <c r="O88" s="1169"/>
      <c r="P88" s="1123" t="s">
        <v>193</v>
      </c>
      <c r="Q88" s="1679"/>
      <c r="R88" s="1128"/>
      <c r="S88" s="1124"/>
    </row>
    <row r="89" spans="1:19" s="1137" customFormat="1" ht="36" x14ac:dyDescent="0.2">
      <c r="A89" s="1673"/>
      <c r="B89" s="1678"/>
      <c r="C89" s="1117" t="s">
        <v>198</v>
      </c>
      <c r="D89" s="1147">
        <v>35200000</v>
      </c>
      <c r="E89" s="1118" t="s">
        <v>193</v>
      </c>
      <c r="F89" s="1118" t="s">
        <v>193</v>
      </c>
      <c r="G89" s="1118" t="s">
        <v>65</v>
      </c>
      <c r="H89" s="1117" t="s">
        <v>478</v>
      </c>
      <c r="I89" s="1136" t="s">
        <v>7</v>
      </c>
      <c r="J89" s="1118" t="s">
        <v>7</v>
      </c>
      <c r="K89" s="1136" t="s">
        <v>6</v>
      </c>
      <c r="L89" s="1136" t="s">
        <v>480</v>
      </c>
      <c r="M89" s="1136" t="s">
        <v>480</v>
      </c>
      <c r="N89" s="1136" t="s">
        <v>15</v>
      </c>
      <c r="O89" s="1169"/>
      <c r="P89" s="1118" t="s">
        <v>193</v>
      </c>
      <c r="Q89" s="1679"/>
      <c r="R89" s="1128"/>
      <c r="S89" s="1124"/>
    </row>
    <row r="90" spans="1:19" s="1137" customFormat="1" ht="36" x14ac:dyDescent="0.2">
      <c r="A90" s="1673"/>
      <c r="B90" s="1678"/>
      <c r="C90" s="1117" t="s">
        <v>199</v>
      </c>
      <c r="D90" s="1147">
        <v>29700000</v>
      </c>
      <c r="E90" s="1118" t="s">
        <v>193</v>
      </c>
      <c r="F90" s="1118" t="s">
        <v>193</v>
      </c>
      <c r="G90" s="1118" t="s">
        <v>65</v>
      </c>
      <c r="H90" s="1117" t="s">
        <v>478</v>
      </c>
      <c r="I90" s="1136" t="s">
        <v>7</v>
      </c>
      <c r="J90" s="1118" t="s">
        <v>7</v>
      </c>
      <c r="K90" s="1136" t="s">
        <v>6</v>
      </c>
      <c r="L90" s="1136" t="s">
        <v>480</v>
      </c>
      <c r="M90" s="1136" t="s">
        <v>480</v>
      </c>
      <c r="N90" s="1136" t="s">
        <v>15</v>
      </c>
      <c r="O90" s="1169"/>
      <c r="P90" s="1118" t="s">
        <v>193</v>
      </c>
      <c r="Q90" s="1679"/>
      <c r="R90" s="1128"/>
      <c r="S90" s="1124"/>
    </row>
    <row r="91" spans="1:19" s="1137" customFormat="1" x14ac:dyDescent="0.2">
      <c r="A91" s="1673"/>
      <c r="B91" s="1678"/>
      <c r="C91" s="1120" t="s">
        <v>200</v>
      </c>
      <c r="D91" s="1163">
        <v>446000000</v>
      </c>
      <c r="E91" s="1120"/>
      <c r="F91" s="1120"/>
      <c r="G91" s="1120"/>
      <c r="H91" s="1120"/>
      <c r="I91" s="1120"/>
      <c r="J91" s="1120"/>
      <c r="K91" s="1120"/>
      <c r="L91" s="1120"/>
      <c r="M91" s="1120"/>
      <c r="N91" s="1120"/>
      <c r="O91" s="1170"/>
      <c r="P91" s="1121"/>
      <c r="Q91" s="1125"/>
      <c r="R91" s="1129"/>
      <c r="S91" s="1125"/>
    </row>
    <row r="92" spans="1:19" s="1137" customFormat="1" ht="36" x14ac:dyDescent="0.2">
      <c r="A92" s="1673"/>
      <c r="B92" s="1678" t="s">
        <v>212</v>
      </c>
      <c r="C92" s="1117" t="s">
        <v>194</v>
      </c>
      <c r="D92" s="1147">
        <v>40000000</v>
      </c>
      <c r="E92" s="1118" t="s">
        <v>193</v>
      </c>
      <c r="F92" s="1118" t="s">
        <v>193</v>
      </c>
      <c r="G92" s="1118" t="s">
        <v>65</v>
      </c>
      <c r="H92" s="1117" t="s">
        <v>478</v>
      </c>
      <c r="I92" s="1136" t="s">
        <v>7</v>
      </c>
      <c r="J92" s="1136" t="s">
        <v>7</v>
      </c>
      <c r="K92" s="1136" t="s">
        <v>6</v>
      </c>
      <c r="L92" s="1136" t="s">
        <v>480</v>
      </c>
      <c r="M92" s="1136" t="s">
        <v>480</v>
      </c>
      <c r="N92" s="1136" t="s">
        <v>15</v>
      </c>
      <c r="O92" s="1169"/>
      <c r="P92" s="1118" t="s">
        <v>193</v>
      </c>
      <c r="Q92" s="1679" t="s">
        <v>1128</v>
      </c>
      <c r="R92" s="1128"/>
      <c r="S92" s="1124"/>
    </row>
    <row r="93" spans="1:19" s="1137" customFormat="1" ht="36" x14ac:dyDescent="0.2">
      <c r="A93" s="1673"/>
      <c r="B93" s="1678"/>
      <c r="C93" s="1117" t="s">
        <v>195</v>
      </c>
      <c r="D93" s="1147">
        <v>18000000</v>
      </c>
      <c r="E93" s="1118" t="s">
        <v>193</v>
      </c>
      <c r="F93" s="1118" t="s">
        <v>193</v>
      </c>
      <c r="G93" s="1118" t="s">
        <v>65</v>
      </c>
      <c r="H93" s="1117" t="s">
        <v>478</v>
      </c>
      <c r="I93" s="1136" t="s">
        <v>7</v>
      </c>
      <c r="J93" s="1136" t="s">
        <v>7</v>
      </c>
      <c r="K93" s="1136" t="s">
        <v>6</v>
      </c>
      <c r="L93" s="1136" t="s">
        <v>480</v>
      </c>
      <c r="M93" s="1136" t="s">
        <v>480</v>
      </c>
      <c r="N93" s="1136" t="s">
        <v>15</v>
      </c>
      <c r="O93" s="1169"/>
      <c r="P93" s="1118" t="s">
        <v>193</v>
      </c>
      <c r="Q93" s="1679"/>
      <c r="R93" s="1128"/>
      <c r="S93" s="1124"/>
    </row>
    <row r="94" spans="1:19" s="1137" customFormat="1" ht="36" x14ac:dyDescent="0.2">
      <c r="A94" s="1673"/>
      <c r="B94" s="1678"/>
      <c r="C94" s="1117" t="s">
        <v>196</v>
      </c>
      <c r="D94" s="1147">
        <v>49500000</v>
      </c>
      <c r="E94" s="1118" t="s">
        <v>193</v>
      </c>
      <c r="F94" s="1118" t="s">
        <v>193</v>
      </c>
      <c r="G94" s="1118" t="s">
        <v>65</v>
      </c>
      <c r="H94" s="1117" t="s">
        <v>478</v>
      </c>
      <c r="I94" s="1136" t="s">
        <v>7</v>
      </c>
      <c r="J94" s="1136" t="s">
        <v>7</v>
      </c>
      <c r="K94" s="1136" t="s">
        <v>6</v>
      </c>
      <c r="L94" s="1136" t="s">
        <v>480</v>
      </c>
      <c r="M94" s="1136" t="s">
        <v>480</v>
      </c>
      <c r="N94" s="1136" t="s">
        <v>15</v>
      </c>
      <c r="O94" s="1169"/>
      <c r="P94" s="1118" t="s">
        <v>193</v>
      </c>
      <c r="Q94" s="1679"/>
      <c r="R94" s="1128"/>
      <c r="S94" s="1124"/>
    </row>
    <row r="95" spans="1:19" s="1137" customFormat="1" x14ac:dyDescent="0.2">
      <c r="A95" s="1673"/>
      <c r="B95" s="1678"/>
      <c r="C95" s="1120" t="s">
        <v>200</v>
      </c>
      <c r="D95" s="1163">
        <v>107500000</v>
      </c>
      <c r="E95" s="1120"/>
      <c r="F95" s="1120"/>
      <c r="G95" s="1120"/>
      <c r="H95" s="1120"/>
      <c r="I95" s="1120"/>
      <c r="J95" s="1120"/>
      <c r="K95" s="1120"/>
      <c r="L95" s="1120"/>
      <c r="M95" s="1120"/>
      <c r="N95" s="1120"/>
      <c r="O95" s="1170"/>
      <c r="P95" s="1121"/>
      <c r="Q95" s="1125"/>
      <c r="R95" s="1129"/>
      <c r="S95" s="1125"/>
    </row>
    <row r="96" spans="1:19" s="1137" customFormat="1" ht="36" x14ac:dyDescent="0.2">
      <c r="A96" s="1673"/>
      <c r="B96" s="1678" t="s">
        <v>213</v>
      </c>
      <c r="C96" s="1117" t="s">
        <v>192</v>
      </c>
      <c r="D96" s="1147">
        <v>61200000</v>
      </c>
      <c r="E96" s="1118" t="s">
        <v>193</v>
      </c>
      <c r="F96" s="1118" t="s">
        <v>193</v>
      </c>
      <c r="G96" s="1118" t="s">
        <v>65</v>
      </c>
      <c r="H96" s="1117" t="s">
        <v>478</v>
      </c>
      <c r="I96" s="1136" t="s">
        <v>8</v>
      </c>
      <c r="J96" s="1136" t="s">
        <v>8</v>
      </c>
      <c r="K96" s="1136" t="s">
        <v>6</v>
      </c>
      <c r="L96" s="1136" t="s">
        <v>480</v>
      </c>
      <c r="M96" s="1136" t="s">
        <v>480</v>
      </c>
      <c r="N96" s="1136" t="s">
        <v>15</v>
      </c>
      <c r="O96" s="1117" t="s">
        <v>1499</v>
      </c>
      <c r="P96" s="1118" t="s">
        <v>1052</v>
      </c>
      <c r="Q96" s="1132" t="s">
        <v>1492</v>
      </c>
      <c r="R96" s="1130" t="s">
        <v>1136</v>
      </c>
      <c r="S96" s="1126" t="s">
        <v>1139</v>
      </c>
    </row>
    <row r="97" spans="1:19" s="1137" customFormat="1" ht="36" x14ac:dyDescent="0.2">
      <c r="A97" s="1673"/>
      <c r="B97" s="1678"/>
      <c r="C97" s="1117" t="s">
        <v>194</v>
      </c>
      <c r="D97" s="1147">
        <v>15400000</v>
      </c>
      <c r="E97" s="1118" t="s">
        <v>193</v>
      </c>
      <c r="F97" s="1118" t="s">
        <v>193</v>
      </c>
      <c r="G97" s="1118" t="s">
        <v>65</v>
      </c>
      <c r="H97" s="1117" t="s">
        <v>478</v>
      </c>
      <c r="I97" s="1136" t="s">
        <v>8</v>
      </c>
      <c r="J97" s="1136" t="s">
        <v>8</v>
      </c>
      <c r="K97" s="1136" t="s">
        <v>6</v>
      </c>
      <c r="L97" s="1136" t="s">
        <v>480</v>
      </c>
      <c r="M97" s="1136" t="s">
        <v>480</v>
      </c>
      <c r="N97" s="1136" t="s">
        <v>15</v>
      </c>
      <c r="O97" s="1169"/>
      <c r="P97" s="1118" t="s">
        <v>193</v>
      </c>
      <c r="Q97" s="1679" t="s">
        <v>1128</v>
      </c>
      <c r="R97" s="1128"/>
      <c r="S97" s="1124"/>
    </row>
    <row r="98" spans="1:19" s="1137" customFormat="1" ht="36" x14ac:dyDescent="0.2">
      <c r="A98" s="1673"/>
      <c r="B98" s="1678"/>
      <c r="C98" s="1117" t="s">
        <v>195</v>
      </c>
      <c r="D98" s="1147">
        <v>17600000</v>
      </c>
      <c r="E98" s="1118" t="s">
        <v>193</v>
      </c>
      <c r="F98" s="1118" t="s">
        <v>193</v>
      </c>
      <c r="G98" s="1118" t="s">
        <v>65</v>
      </c>
      <c r="H98" s="1117" t="s">
        <v>478</v>
      </c>
      <c r="I98" s="1136" t="s">
        <v>8</v>
      </c>
      <c r="J98" s="1136" t="s">
        <v>8</v>
      </c>
      <c r="K98" s="1136" t="s">
        <v>6</v>
      </c>
      <c r="L98" s="1136" t="s">
        <v>480</v>
      </c>
      <c r="M98" s="1136" t="s">
        <v>480</v>
      </c>
      <c r="N98" s="1136" t="s">
        <v>15</v>
      </c>
      <c r="O98" s="1169"/>
      <c r="P98" s="1118" t="s">
        <v>193</v>
      </c>
      <c r="Q98" s="1679"/>
      <c r="R98" s="1128"/>
      <c r="S98" s="1124"/>
    </row>
    <row r="99" spans="1:19" s="1137" customFormat="1" ht="36" x14ac:dyDescent="0.2">
      <c r="A99" s="1673"/>
      <c r="B99" s="1678"/>
      <c r="C99" s="1117" t="s">
        <v>196</v>
      </c>
      <c r="D99" s="1147">
        <v>17600000</v>
      </c>
      <c r="E99" s="1118" t="s">
        <v>193</v>
      </c>
      <c r="F99" s="1118" t="s">
        <v>193</v>
      </c>
      <c r="G99" s="1118" t="s">
        <v>65</v>
      </c>
      <c r="H99" s="1117" t="s">
        <v>478</v>
      </c>
      <c r="I99" s="1136" t="s">
        <v>8</v>
      </c>
      <c r="J99" s="1136" t="s">
        <v>8</v>
      </c>
      <c r="K99" s="1136" t="s">
        <v>6</v>
      </c>
      <c r="L99" s="1136" t="s">
        <v>480</v>
      </c>
      <c r="M99" s="1136" t="s">
        <v>480</v>
      </c>
      <c r="N99" s="1136" t="s">
        <v>15</v>
      </c>
      <c r="O99" s="1169"/>
      <c r="P99" s="1118" t="s">
        <v>193</v>
      </c>
      <c r="Q99" s="1679"/>
      <c r="R99" s="1128"/>
      <c r="S99" s="1124"/>
    </row>
    <row r="100" spans="1:19" s="1137" customFormat="1" ht="36" x14ac:dyDescent="0.2">
      <c r="A100" s="1673"/>
      <c r="B100" s="1678"/>
      <c r="C100" s="1117" t="s">
        <v>197</v>
      </c>
      <c r="D100" s="1147">
        <v>17600000</v>
      </c>
      <c r="E100" s="1118" t="s">
        <v>193</v>
      </c>
      <c r="F100" s="1118" t="s">
        <v>193</v>
      </c>
      <c r="G100" s="1118" t="s">
        <v>65</v>
      </c>
      <c r="H100" s="1117" t="s">
        <v>478</v>
      </c>
      <c r="I100" s="1136" t="s">
        <v>8</v>
      </c>
      <c r="J100" s="1136" t="s">
        <v>8</v>
      </c>
      <c r="K100" s="1136" t="s">
        <v>6</v>
      </c>
      <c r="L100" s="1136" t="s">
        <v>480</v>
      </c>
      <c r="M100" s="1136" t="s">
        <v>480</v>
      </c>
      <c r="N100" s="1136" t="s">
        <v>15</v>
      </c>
      <c r="O100" s="1169"/>
      <c r="P100" s="1118" t="s">
        <v>193</v>
      </c>
      <c r="Q100" s="1679"/>
      <c r="R100" s="1128"/>
      <c r="S100" s="1124"/>
    </row>
    <row r="101" spans="1:19" s="1137" customFormat="1" ht="36" x14ac:dyDescent="0.2">
      <c r="A101" s="1673"/>
      <c r="B101" s="1678"/>
      <c r="C101" s="1117" t="s">
        <v>198</v>
      </c>
      <c r="D101" s="1147">
        <v>15400000</v>
      </c>
      <c r="E101" s="1118" t="s">
        <v>193</v>
      </c>
      <c r="F101" s="1118" t="s">
        <v>193</v>
      </c>
      <c r="G101" s="1118" t="s">
        <v>65</v>
      </c>
      <c r="H101" s="1117" t="s">
        <v>478</v>
      </c>
      <c r="I101" s="1136" t="s">
        <v>8</v>
      </c>
      <c r="J101" s="1136" t="s">
        <v>8</v>
      </c>
      <c r="K101" s="1136" t="s">
        <v>6</v>
      </c>
      <c r="L101" s="1136" t="s">
        <v>480</v>
      </c>
      <c r="M101" s="1136" t="s">
        <v>480</v>
      </c>
      <c r="N101" s="1136" t="s">
        <v>15</v>
      </c>
      <c r="O101" s="1169"/>
      <c r="P101" s="1118" t="s">
        <v>193</v>
      </c>
      <c r="Q101" s="1679"/>
      <c r="R101" s="1128"/>
      <c r="S101" s="1124"/>
    </row>
    <row r="102" spans="1:19" s="1137" customFormat="1" ht="36" x14ac:dyDescent="0.2">
      <c r="A102" s="1673"/>
      <c r="B102" s="1678"/>
      <c r="C102" s="1117" t="s">
        <v>199</v>
      </c>
      <c r="D102" s="1147">
        <v>8000000</v>
      </c>
      <c r="E102" s="1118" t="s">
        <v>193</v>
      </c>
      <c r="F102" s="1118" t="s">
        <v>193</v>
      </c>
      <c r="G102" s="1118" t="s">
        <v>65</v>
      </c>
      <c r="H102" s="1117" t="s">
        <v>478</v>
      </c>
      <c r="I102" s="1136" t="s">
        <v>8</v>
      </c>
      <c r="J102" s="1136" t="s">
        <v>8</v>
      </c>
      <c r="K102" s="1136" t="s">
        <v>6</v>
      </c>
      <c r="L102" s="1136" t="s">
        <v>480</v>
      </c>
      <c r="M102" s="1136" t="s">
        <v>480</v>
      </c>
      <c r="N102" s="1136" t="s">
        <v>15</v>
      </c>
      <c r="O102" s="1169"/>
      <c r="P102" s="1118" t="s">
        <v>193</v>
      </c>
      <c r="Q102" s="1679"/>
      <c r="R102" s="1128"/>
      <c r="S102" s="1124"/>
    </row>
    <row r="103" spans="1:19" s="1137" customFormat="1" x14ac:dyDescent="0.2">
      <c r="A103" s="1674"/>
      <c r="B103" s="1678"/>
      <c r="C103" s="1120" t="s">
        <v>200</v>
      </c>
      <c r="D103" s="1163">
        <v>152800000</v>
      </c>
      <c r="E103" s="1120"/>
      <c r="F103" s="1120"/>
      <c r="G103" s="1120"/>
      <c r="H103" s="1120"/>
      <c r="I103" s="1120"/>
      <c r="J103" s="1120"/>
      <c r="K103" s="1120"/>
      <c r="L103" s="1120"/>
      <c r="M103" s="1120"/>
      <c r="N103" s="1120"/>
      <c r="O103" s="1170"/>
      <c r="P103" s="1121"/>
      <c r="Q103" s="1125"/>
      <c r="R103" s="1129"/>
      <c r="S103" s="1125"/>
    </row>
    <row r="104" spans="1:19" s="1137" customFormat="1" ht="21" customHeight="1" thickBot="1" x14ac:dyDescent="0.25">
      <c r="A104" s="1166"/>
      <c r="B104" s="1138"/>
      <c r="C104" s="1139" t="s">
        <v>543</v>
      </c>
      <c r="D104" s="1164">
        <f>D8</f>
        <v>3204000000</v>
      </c>
      <c r="E104" s="1140"/>
      <c r="F104" s="1141"/>
      <c r="G104" s="1140"/>
      <c r="H104" s="1141"/>
      <c r="I104" s="1140"/>
      <c r="J104" s="1140"/>
      <c r="K104" s="1140"/>
      <c r="L104" s="1140"/>
      <c r="M104" s="1140"/>
      <c r="N104" s="1140"/>
      <c r="O104" s="1171"/>
      <c r="P104" s="1140"/>
      <c r="Q104" s="1142"/>
      <c r="R104" s="1143"/>
      <c r="S104" s="1142"/>
    </row>
    <row r="105" spans="1:19" ht="12.75" thickTop="1" x14ac:dyDescent="0.2">
      <c r="D105" s="1165"/>
    </row>
    <row r="106" spans="1:19" ht="60" customHeight="1" x14ac:dyDescent="0.2">
      <c r="M106" s="1110"/>
      <c r="N106" s="1681" t="s">
        <v>1202</v>
      </c>
      <c r="O106" s="1681"/>
      <c r="P106" s="1681"/>
      <c r="Q106" s="1681"/>
      <c r="R106" s="1110"/>
      <c r="S106" s="1110"/>
    </row>
    <row r="107" spans="1:19" ht="19.5" customHeight="1" x14ac:dyDescent="0.2">
      <c r="Q107" s="1110"/>
      <c r="R107" s="1110"/>
      <c r="S107" s="1110"/>
    </row>
    <row r="108" spans="1:19" x14ac:dyDescent="0.2">
      <c r="N108" s="1114" t="s">
        <v>990</v>
      </c>
      <c r="O108" s="1172">
        <v>81</v>
      </c>
    </row>
    <row r="109" spans="1:19" x14ac:dyDescent="0.2">
      <c r="N109" s="1114" t="s">
        <v>991</v>
      </c>
      <c r="O109" s="1172">
        <v>6</v>
      </c>
    </row>
    <row r="110" spans="1:19" x14ac:dyDescent="0.2">
      <c r="N110" s="1114" t="s">
        <v>994</v>
      </c>
      <c r="O110" s="1172">
        <v>6</v>
      </c>
    </row>
    <row r="111" spans="1:19" x14ac:dyDescent="0.2">
      <c r="N111" s="1114" t="s">
        <v>992</v>
      </c>
      <c r="O111" s="1173">
        <f>+O110/O109</f>
        <v>1</v>
      </c>
    </row>
    <row r="112" spans="1:19" x14ac:dyDescent="0.2">
      <c r="N112" s="1115" t="s">
        <v>993</v>
      </c>
      <c r="O112" s="1173">
        <f>(O111*25%)</f>
        <v>0.25</v>
      </c>
    </row>
    <row r="113" spans="14:15" x14ac:dyDescent="0.2">
      <c r="N113" s="1116" t="s">
        <v>1140</v>
      </c>
      <c r="O113" s="1174">
        <v>68</v>
      </c>
    </row>
  </sheetData>
  <mergeCells count="40">
    <mergeCell ref="N106:Q106"/>
    <mergeCell ref="B84:B91"/>
    <mergeCell ref="Q85:Q90"/>
    <mergeCell ref="B92:B95"/>
    <mergeCell ref="Q92:Q94"/>
    <mergeCell ref="B96:B103"/>
    <mergeCell ref="Q97:Q102"/>
    <mergeCell ref="B61:B67"/>
    <mergeCell ref="Q62:Q66"/>
    <mergeCell ref="B68:B75"/>
    <mergeCell ref="Q69:Q74"/>
    <mergeCell ref="B76:B83"/>
    <mergeCell ref="Q77:Q82"/>
    <mergeCell ref="B43:B50"/>
    <mergeCell ref="Q44:Q49"/>
    <mergeCell ref="B51:B52"/>
    <mergeCell ref="B53:B60"/>
    <mergeCell ref="Q54:Q59"/>
    <mergeCell ref="A3:Q3"/>
    <mergeCell ref="O5:Q6"/>
    <mergeCell ref="B9:B16"/>
    <mergeCell ref="Q10:Q15"/>
    <mergeCell ref="B17:B24"/>
    <mergeCell ref="Q18:Q23"/>
    <mergeCell ref="R5:S6"/>
    <mergeCell ref="A9:A103"/>
    <mergeCell ref="A5:A7"/>
    <mergeCell ref="B5:B7"/>
    <mergeCell ref="C5:C7"/>
    <mergeCell ref="D5:D7"/>
    <mergeCell ref="E5:E6"/>
    <mergeCell ref="F5:F6"/>
    <mergeCell ref="G5:G6"/>
    <mergeCell ref="H5:H6"/>
    <mergeCell ref="I5:N6"/>
    <mergeCell ref="B25:B32"/>
    <mergeCell ref="Q26:Q31"/>
    <mergeCell ref="B33:B40"/>
    <mergeCell ref="Q34:Q39"/>
    <mergeCell ref="B41:B42"/>
  </mergeCells>
  <dataValidations disablePrompts="1" count="1">
    <dataValidation allowBlank="1" showInputMessage="1" showErrorMessage="1" promptTitle="Unidad de Negocio" prompt="Nivel Central_x000a_Aeropuerto_x000a_Regional_x000a_" sqref="C9:C15 C17:C23 C25:C31 C33:C39 C43:C49 C53:C59 C61:C66 C68:C74 C92:C94 C76:C82 C84:C90 C96:C102" xr:uid="{00000000-0002-0000-0A00-000000000000}"/>
  </dataValidations>
  <pageMargins left="0.7" right="0.7" top="0.75" bottom="0.75" header="0.3" footer="0.3"/>
  <pageSetup orientation="portrait"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00"/>
  </sheetPr>
  <dimension ref="A3:O105"/>
  <sheetViews>
    <sheetView topLeftCell="D1" workbookViewId="0">
      <selection activeCell="E89" sqref="E89"/>
    </sheetView>
  </sheetViews>
  <sheetFormatPr baseColWidth="10" defaultRowHeight="15" x14ac:dyDescent="0.25"/>
  <cols>
    <col min="1" max="1" width="16.42578125" style="89" customWidth="1"/>
    <col min="2" max="2" width="30.140625" style="89" customWidth="1"/>
    <col min="3" max="3" width="31.28515625" style="89" customWidth="1"/>
    <col min="4" max="4" width="17.42578125" style="403" customWidth="1"/>
    <col min="5" max="5" width="37" style="196" customWidth="1"/>
    <col min="6" max="6" width="35.140625" style="89" customWidth="1"/>
    <col min="7" max="7" width="17" style="196" customWidth="1"/>
    <col min="8" max="8" width="20.42578125" style="89" customWidth="1"/>
    <col min="9" max="9" width="24.28515625" style="196" customWidth="1"/>
    <col min="10" max="10" width="25.7109375" style="196" customWidth="1"/>
    <col min="11" max="11" width="20.5703125" style="196" customWidth="1"/>
    <col min="12" max="12" width="17.5703125" style="196" customWidth="1"/>
    <col min="13" max="13" width="18.140625" style="196" customWidth="1"/>
    <col min="14" max="14" width="19" style="196" customWidth="1"/>
    <col min="15" max="16384" width="11.42578125" style="89"/>
  </cols>
  <sheetData>
    <row r="3" spans="1:15" ht="78.75" customHeight="1" x14ac:dyDescent="0.25">
      <c r="A3" s="1519" t="s">
        <v>181</v>
      </c>
      <c r="B3" s="1520"/>
      <c r="C3" s="1520"/>
      <c r="D3" s="1520"/>
      <c r="E3" s="1520"/>
      <c r="F3" s="1520"/>
      <c r="G3" s="1520"/>
      <c r="H3" s="1520"/>
      <c r="I3" s="1520"/>
      <c r="J3" s="1520"/>
      <c r="K3" s="1520"/>
      <c r="L3" s="1520"/>
      <c r="M3" s="1520"/>
      <c r="N3" s="1520"/>
    </row>
    <row r="4" spans="1:15" ht="15.75" thickBot="1" x14ac:dyDescent="0.3">
      <c r="A4" s="90"/>
      <c r="B4" s="90"/>
      <c r="C4" s="90"/>
      <c r="D4" s="207"/>
      <c r="E4" s="109"/>
      <c r="F4" s="90"/>
      <c r="G4" s="109"/>
      <c r="H4" s="90"/>
      <c r="I4" s="109"/>
      <c r="J4" s="109"/>
      <c r="K4" s="109"/>
      <c r="L4" s="109"/>
      <c r="M4" s="109"/>
      <c r="N4" s="109"/>
    </row>
    <row r="5" spans="1:15" ht="15.75" thickBot="1" x14ac:dyDescent="0.3">
      <c r="A5" s="1544" t="s">
        <v>41</v>
      </c>
      <c r="B5" s="1545" t="s">
        <v>42</v>
      </c>
      <c r="C5" s="1544" t="s">
        <v>43</v>
      </c>
      <c r="D5" s="1547" t="s">
        <v>182</v>
      </c>
      <c r="E5" s="1548" t="s">
        <v>183</v>
      </c>
      <c r="F5" s="1544" t="s">
        <v>184</v>
      </c>
      <c r="G5" s="1545" t="s">
        <v>185</v>
      </c>
      <c r="H5" s="1551" t="s">
        <v>186</v>
      </c>
      <c r="I5" s="1553" t="s">
        <v>49</v>
      </c>
      <c r="J5" s="1554"/>
      <c r="K5" s="1554"/>
      <c r="L5" s="1554"/>
      <c r="M5" s="1554"/>
      <c r="N5" s="1555"/>
    </row>
    <row r="6" spans="1:15" ht="15.75" thickBot="1" x14ac:dyDescent="0.3">
      <c r="A6" s="1544"/>
      <c r="B6" s="1546"/>
      <c r="C6" s="1544"/>
      <c r="D6" s="1547"/>
      <c r="E6" s="1549"/>
      <c r="F6" s="1544"/>
      <c r="G6" s="1550"/>
      <c r="H6" s="1552"/>
      <c r="I6" s="1556"/>
      <c r="J6" s="1557"/>
      <c r="K6" s="1557"/>
      <c r="L6" s="1557"/>
      <c r="M6" s="1557"/>
      <c r="N6" s="1558"/>
    </row>
    <row r="7" spans="1:15" ht="51.75" thickBot="1" x14ac:dyDescent="0.3">
      <c r="A7" s="1544"/>
      <c r="B7" s="1546"/>
      <c r="C7" s="1544"/>
      <c r="D7" s="1547"/>
      <c r="E7" s="91" t="s">
        <v>50</v>
      </c>
      <c r="F7" s="310" t="s">
        <v>51</v>
      </c>
      <c r="G7" s="310" t="s">
        <v>52</v>
      </c>
      <c r="H7" s="310" t="s">
        <v>53</v>
      </c>
      <c r="I7" s="310" t="s">
        <v>54</v>
      </c>
      <c r="J7" s="310" t="s">
        <v>187</v>
      </c>
      <c r="K7" s="310" t="s">
        <v>188</v>
      </c>
      <c r="L7" s="310" t="s">
        <v>59</v>
      </c>
      <c r="M7" s="91" t="s">
        <v>189</v>
      </c>
      <c r="N7" s="91" t="s">
        <v>190</v>
      </c>
    </row>
    <row r="8" spans="1:15" ht="34.5" thickBot="1" x14ac:dyDescent="0.3">
      <c r="A8" s="1682" t="s">
        <v>476</v>
      </c>
      <c r="B8" s="1562" t="s">
        <v>191</v>
      </c>
      <c r="C8" s="93" t="s">
        <v>192</v>
      </c>
      <c r="D8" s="387">
        <v>40000000</v>
      </c>
      <c r="E8" s="193" t="s">
        <v>193</v>
      </c>
      <c r="F8" s="193" t="s">
        <v>193</v>
      </c>
      <c r="G8" s="193" t="s">
        <v>65</v>
      </c>
      <c r="H8" s="219" t="s">
        <v>478</v>
      </c>
      <c r="I8" s="388" t="s">
        <v>7</v>
      </c>
      <c r="J8" s="388" t="s">
        <v>7</v>
      </c>
      <c r="K8" s="389" t="s">
        <v>9</v>
      </c>
      <c r="L8" s="389" t="s">
        <v>11</v>
      </c>
      <c r="M8" s="389" t="s">
        <v>10</v>
      </c>
      <c r="N8" s="389" t="s">
        <v>11</v>
      </c>
      <c r="O8" s="390" t="s">
        <v>477</v>
      </c>
    </row>
    <row r="9" spans="1:15" ht="15" customHeight="1" thickBot="1" x14ac:dyDescent="0.3">
      <c r="A9" s="1560"/>
      <c r="B9" s="1562"/>
      <c r="C9" s="95" t="s">
        <v>194</v>
      </c>
      <c r="D9" s="387">
        <v>90000000</v>
      </c>
      <c r="E9" s="193" t="s">
        <v>193</v>
      </c>
      <c r="F9" s="193" t="s">
        <v>193</v>
      </c>
      <c r="G9" s="193" t="s">
        <v>65</v>
      </c>
      <c r="H9" s="219" t="s">
        <v>478</v>
      </c>
      <c r="I9" s="388" t="s">
        <v>7</v>
      </c>
      <c r="J9" s="388" t="s">
        <v>7</v>
      </c>
      <c r="K9" s="389" t="s">
        <v>9</v>
      </c>
      <c r="L9" s="389" t="s">
        <v>11</v>
      </c>
      <c r="M9" s="389" t="s">
        <v>10</v>
      </c>
      <c r="N9" s="389" t="s">
        <v>11</v>
      </c>
    </row>
    <row r="10" spans="1:15" ht="15" customHeight="1" thickBot="1" x14ac:dyDescent="0.3">
      <c r="A10" s="1560"/>
      <c r="B10" s="1562"/>
      <c r="C10" s="95" t="s">
        <v>195</v>
      </c>
      <c r="D10" s="387">
        <v>35000000</v>
      </c>
      <c r="E10" s="193" t="s">
        <v>193</v>
      </c>
      <c r="F10" s="193" t="s">
        <v>193</v>
      </c>
      <c r="G10" s="193" t="s">
        <v>65</v>
      </c>
      <c r="H10" s="219" t="s">
        <v>478</v>
      </c>
      <c r="I10" s="388" t="s">
        <v>7</v>
      </c>
      <c r="J10" s="388" t="s">
        <v>7</v>
      </c>
      <c r="K10" s="389" t="s">
        <v>9</v>
      </c>
      <c r="L10" s="389" t="s">
        <v>11</v>
      </c>
      <c r="M10" s="389" t="s">
        <v>10</v>
      </c>
      <c r="N10" s="389" t="s">
        <v>11</v>
      </c>
    </row>
    <row r="11" spans="1:15" ht="17.25" customHeight="1" thickBot="1" x14ac:dyDescent="0.3">
      <c r="A11" s="1560"/>
      <c r="B11" s="1562"/>
      <c r="C11" s="95" t="s">
        <v>196</v>
      </c>
      <c r="D11" s="387">
        <v>70000000</v>
      </c>
      <c r="E11" s="193" t="s">
        <v>193</v>
      </c>
      <c r="F11" s="193" t="s">
        <v>193</v>
      </c>
      <c r="G11" s="193" t="s">
        <v>65</v>
      </c>
      <c r="H11" s="219" t="s">
        <v>478</v>
      </c>
      <c r="I11" s="388" t="s">
        <v>7</v>
      </c>
      <c r="J11" s="388" t="s">
        <v>7</v>
      </c>
      <c r="K11" s="389" t="s">
        <v>9</v>
      </c>
      <c r="L11" s="389" t="s">
        <v>11</v>
      </c>
      <c r="M11" s="389" t="s">
        <v>10</v>
      </c>
      <c r="N11" s="389" t="s">
        <v>11</v>
      </c>
    </row>
    <row r="12" spans="1:15" ht="15" customHeight="1" thickBot="1" x14ac:dyDescent="0.3">
      <c r="A12" s="1560"/>
      <c r="B12" s="1562"/>
      <c r="C12" s="95" t="s">
        <v>197</v>
      </c>
      <c r="D12" s="387">
        <v>60000000</v>
      </c>
      <c r="E12" s="193" t="s">
        <v>193</v>
      </c>
      <c r="F12" s="193" t="s">
        <v>193</v>
      </c>
      <c r="G12" s="193" t="s">
        <v>65</v>
      </c>
      <c r="H12" s="219" t="s">
        <v>478</v>
      </c>
      <c r="I12" s="388" t="s">
        <v>7</v>
      </c>
      <c r="J12" s="388" t="s">
        <v>7</v>
      </c>
      <c r="K12" s="389" t="s">
        <v>9</v>
      </c>
      <c r="L12" s="389" t="s">
        <v>11</v>
      </c>
      <c r="M12" s="389" t="s">
        <v>10</v>
      </c>
      <c r="N12" s="389" t="s">
        <v>11</v>
      </c>
    </row>
    <row r="13" spans="1:15" ht="31.9" customHeight="1" thickBot="1" x14ac:dyDescent="0.3">
      <c r="A13" s="1560"/>
      <c r="B13" s="1562"/>
      <c r="C13" s="95" t="s">
        <v>198</v>
      </c>
      <c r="D13" s="387">
        <v>65000000</v>
      </c>
      <c r="E13" s="193" t="s">
        <v>193</v>
      </c>
      <c r="F13" s="193" t="s">
        <v>193</v>
      </c>
      <c r="G13" s="193" t="s">
        <v>65</v>
      </c>
      <c r="H13" s="219" t="s">
        <v>478</v>
      </c>
      <c r="I13" s="388" t="s">
        <v>7</v>
      </c>
      <c r="J13" s="388" t="s">
        <v>7</v>
      </c>
      <c r="K13" s="389" t="s">
        <v>9</v>
      </c>
      <c r="L13" s="389" t="s">
        <v>11</v>
      </c>
      <c r="M13" s="389" t="s">
        <v>10</v>
      </c>
      <c r="N13" s="389" t="s">
        <v>11</v>
      </c>
    </row>
    <row r="14" spans="1:15" ht="15" customHeight="1" thickBot="1" x14ac:dyDescent="0.3">
      <c r="A14" s="1560"/>
      <c r="B14" s="1562"/>
      <c r="C14" s="95" t="s">
        <v>199</v>
      </c>
      <c r="D14" s="218">
        <v>35000000</v>
      </c>
      <c r="E14" s="193" t="s">
        <v>193</v>
      </c>
      <c r="F14" s="193" t="s">
        <v>193</v>
      </c>
      <c r="G14" s="193" t="s">
        <v>65</v>
      </c>
      <c r="H14" s="219" t="s">
        <v>478</v>
      </c>
      <c r="I14" s="388" t="s">
        <v>7</v>
      </c>
      <c r="J14" s="388" t="s">
        <v>7</v>
      </c>
      <c r="K14" s="389" t="s">
        <v>9</v>
      </c>
      <c r="L14" s="389" t="s">
        <v>11</v>
      </c>
      <c r="M14" s="389" t="s">
        <v>10</v>
      </c>
      <c r="N14" s="389" t="s">
        <v>11</v>
      </c>
    </row>
    <row r="15" spans="1:15" ht="15" customHeight="1" thickBot="1" x14ac:dyDescent="0.3">
      <c r="A15" s="1560"/>
      <c r="B15" s="1562"/>
      <c r="C15" s="96" t="s">
        <v>200</v>
      </c>
      <c r="D15" s="391">
        <v>395000000</v>
      </c>
      <c r="E15" s="193"/>
      <c r="F15" s="94"/>
      <c r="G15" s="193"/>
      <c r="H15" s="219"/>
      <c r="I15" s="193"/>
      <c r="J15" s="193"/>
      <c r="K15" s="193"/>
      <c r="L15" s="193"/>
      <c r="M15" s="193"/>
      <c r="N15" s="198"/>
    </row>
    <row r="16" spans="1:15" ht="15" customHeight="1" thickBot="1" x14ac:dyDescent="0.3">
      <c r="A16" s="1560"/>
      <c r="B16" s="1563" t="s">
        <v>201</v>
      </c>
      <c r="C16" s="93" t="s">
        <v>192</v>
      </c>
      <c r="D16" s="392">
        <v>15000000</v>
      </c>
      <c r="E16" s="193" t="s">
        <v>193</v>
      </c>
      <c r="F16" s="193" t="s">
        <v>193</v>
      </c>
      <c r="G16" s="193" t="s">
        <v>65</v>
      </c>
      <c r="H16" s="219" t="s">
        <v>478</v>
      </c>
      <c r="I16" s="388" t="s">
        <v>7</v>
      </c>
      <c r="J16" s="388" t="s">
        <v>7</v>
      </c>
      <c r="K16" s="389" t="s">
        <v>9</v>
      </c>
      <c r="L16" s="389" t="s">
        <v>11</v>
      </c>
      <c r="M16" s="389" t="s">
        <v>10</v>
      </c>
      <c r="N16" s="389" t="s">
        <v>11</v>
      </c>
    </row>
    <row r="17" spans="1:14" ht="15" customHeight="1" thickBot="1" x14ac:dyDescent="0.3">
      <c r="A17" s="1560"/>
      <c r="B17" s="1564"/>
      <c r="C17" s="95" t="s">
        <v>194</v>
      </c>
      <c r="D17" s="392">
        <v>8000000</v>
      </c>
      <c r="E17" s="193" t="s">
        <v>193</v>
      </c>
      <c r="F17" s="193" t="s">
        <v>193</v>
      </c>
      <c r="G17" s="193" t="s">
        <v>65</v>
      </c>
      <c r="H17" s="219" t="s">
        <v>478</v>
      </c>
      <c r="I17" s="388" t="s">
        <v>7</v>
      </c>
      <c r="J17" s="388" t="s">
        <v>7</v>
      </c>
      <c r="K17" s="389" t="s">
        <v>9</v>
      </c>
      <c r="L17" s="389" t="s">
        <v>11</v>
      </c>
      <c r="M17" s="389" t="s">
        <v>10</v>
      </c>
      <c r="N17" s="389" t="s">
        <v>11</v>
      </c>
    </row>
    <row r="18" spans="1:14" ht="15" customHeight="1" thickBot="1" x14ac:dyDescent="0.3">
      <c r="A18" s="1560"/>
      <c r="B18" s="1564"/>
      <c r="C18" s="95" t="s">
        <v>195</v>
      </c>
      <c r="D18" s="392">
        <v>5000000</v>
      </c>
      <c r="E18" s="193" t="s">
        <v>193</v>
      </c>
      <c r="F18" s="193" t="s">
        <v>193</v>
      </c>
      <c r="G18" s="193" t="s">
        <v>65</v>
      </c>
      <c r="H18" s="219" t="s">
        <v>478</v>
      </c>
      <c r="I18" s="388" t="s">
        <v>7</v>
      </c>
      <c r="J18" s="388" t="s">
        <v>7</v>
      </c>
      <c r="K18" s="389" t="s">
        <v>9</v>
      </c>
      <c r="L18" s="389" t="s">
        <v>11</v>
      </c>
      <c r="M18" s="389" t="s">
        <v>10</v>
      </c>
      <c r="N18" s="389" t="s">
        <v>11</v>
      </c>
    </row>
    <row r="19" spans="1:14" ht="15" customHeight="1" thickBot="1" x14ac:dyDescent="0.3">
      <c r="A19" s="1560"/>
      <c r="B19" s="1564"/>
      <c r="C19" s="95" t="s">
        <v>196</v>
      </c>
      <c r="D19" s="392">
        <v>8000000</v>
      </c>
      <c r="E19" s="193" t="s">
        <v>193</v>
      </c>
      <c r="F19" s="193" t="s">
        <v>193</v>
      </c>
      <c r="G19" s="193" t="s">
        <v>65</v>
      </c>
      <c r="H19" s="219" t="s">
        <v>478</v>
      </c>
      <c r="I19" s="388" t="s">
        <v>7</v>
      </c>
      <c r="J19" s="388" t="s">
        <v>7</v>
      </c>
      <c r="K19" s="389" t="s">
        <v>9</v>
      </c>
      <c r="L19" s="389" t="s">
        <v>11</v>
      </c>
      <c r="M19" s="389" t="s">
        <v>10</v>
      </c>
      <c r="N19" s="389" t="s">
        <v>11</v>
      </c>
    </row>
    <row r="20" spans="1:14" ht="15" customHeight="1" thickBot="1" x14ac:dyDescent="0.3">
      <c r="A20" s="1560"/>
      <c r="B20" s="1564"/>
      <c r="C20" s="95" t="s">
        <v>197</v>
      </c>
      <c r="D20" s="392">
        <v>8000000</v>
      </c>
      <c r="E20" s="193" t="s">
        <v>193</v>
      </c>
      <c r="F20" s="193" t="s">
        <v>193</v>
      </c>
      <c r="G20" s="193" t="s">
        <v>65</v>
      </c>
      <c r="H20" s="219" t="s">
        <v>478</v>
      </c>
      <c r="I20" s="388" t="s">
        <v>7</v>
      </c>
      <c r="J20" s="388" t="s">
        <v>7</v>
      </c>
      <c r="K20" s="389" t="s">
        <v>9</v>
      </c>
      <c r="L20" s="389" t="s">
        <v>11</v>
      </c>
      <c r="M20" s="389" t="s">
        <v>10</v>
      </c>
      <c r="N20" s="389" t="s">
        <v>11</v>
      </c>
    </row>
    <row r="21" spans="1:14" ht="15" customHeight="1" thickBot="1" x14ac:dyDescent="0.3">
      <c r="A21" s="1560"/>
      <c r="B21" s="1564"/>
      <c r="C21" s="95" t="s">
        <v>198</v>
      </c>
      <c r="D21" s="392">
        <v>8000000</v>
      </c>
      <c r="E21" s="193" t="s">
        <v>193</v>
      </c>
      <c r="F21" s="193" t="s">
        <v>193</v>
      </c>
      <c r="G21" s="193" t="s">
        <v>65</v>
      </c>
      <c r="H21" s="219" t="s">
        <v>478</v>
      </c>
      <c r="I21" s="388" t="s">
        <v>7</v>
      </c>
      <c r="J21" s="388" t="s">
        <v>7</v>
      </c>
      <c r="K21" s="389" t="s">
        <v>9</v>
      </c>
      <c r="L21" s="389" t="s">
        <v>11</v>
      </c>
      <c r="M21" s="389" t="s">
        <v>10</v>
      </c>
      <c r="N21" s="389" t="s">
        <v>11</v>
      </c>
    </row>
    <row r="22" spans="1:14" ht="15" customHeight="1" thickBot="1" x14ac:dyDescent="0.3">
      <c r="A22" s="1560"/>
      <c r="B22" s="1564"/>
      <c r="C22" s="95" t="s">
        <v>199</v>
      </c>
      <c r="D22" s="392">
        <v>6000000</v>
      </c>
      <c r="E22" s="193" t="s">
        <v>193</v>
      </c>
      <c r="F22" s="193" t="s">
        <v>193</v>
      </c>
      <c r="G22" s="193" t="s">
        <v>65</v>
      </c>
      <c r="H22" s="219" t="s">
        <v>478</v>
      </c>
      <c r="I22" s="388" t="s">
        <v>7</v>
      </c>
      <c r="J22" s="388" t="s">
        <v>7</v>
      </c>
      <c r="K22" s="389" t="s">
        <v>9</v>
      </c>
      <c r="L22" s="389" t="s">
        <v>11</v>
      </c>
      <c r="M22" s="389" t="s">
        <v>10</v>
      </c>
      <c r="N22" s="389" t="s">
        <v>11</v>
      </c>
    </row>
    <row r="23" spans="1:14" ht="15" customHeight="1" thickBot="1" x14ac:dyDescent="0.3">
      <c r="A23" s="1560"/>
      <c r="B23" s="1565"/>
      <c r="C23" s="96" t="s">
        <v>200</v>
      </c>
      <c r="D23" s="391">
        <v>58000000</v>
      </c>
      <c r="E23" s="193"/>
      <c r="F23" s="94"/>
      <c r="G23" s="193"/>
      <c r="H23" s="219"/>
      <c r="I23" s="193"/>
      <c r="J23" s="193"/>
      <c r="K23" s="193"/>
      <c r="L23" s="193"/>
      <c r="M23" s="193"/>
      <c r="N23" s="198"/>
    </row>
    <row r="24" spans="1:14" ht="15" customHeight="1" thickBot="1" x14ac:dyDescent="0.3">
      <c r="A24" s="1560"/>
      <c r="B24" s="1566" t="s">
        <v>202</v>
      </c>
      <c r="C24" s="93" t="s">
        <v>192</v>
      </c>
      <c r="D24" s="392">
        <v>17000000</v>
      </c>
      <c r="E24" s="193" t="s">
        <v>193</v>
      </c>
      <c r="F24" s="193" t="s">
        <v>193</v>
      </c>
      <c r="G24" s="193" t="s">
        <v>65</v>
      </c>
      <c r="H24" s="219" t="s">
        <v>478</v>
      </c>
      <c r="I24" s="388" t="s">
        <v>8</v>
      </c>
      <c r="J24" s="388" t="s">
        <v>8</v>
      </c>
      <c r="K24" s="389" t="s">
        <v>10</v>
      </c>
      <c r="L24" s="389" t="s">
        <v>12</v>
      </c>
      <c r="M24" s="389" t="s">
        <v>11</v>
      </c>
      <c r="N24" s="393" t="s">
        <v>15</v>
      </c>
    </row>
    <row r="25" spans="1:14" ht="15" customHeight="1" thickBot="1" x14ac:dyDescent="0.3">
      <c r="A25" s="1560"/>
      <c r="B25" s="1567"/>
      <c r="C25" s="95" t="s">
        <v>194</v>
      </c>
      <c r="D25" s="392">
        <v>10000000</v>
      </c>
      <c r="E25" s="193" t="s">
        <v>193</v>
      </c>
      <c r="F25" s="193" t="s">
        <v>193</v>
      </c>
      <c r="G25" s="193" t="s">
        <v>65</v>
      </c>
      <c r="H25" s="219" t="s">
        <v>478</v>
      </c>
      <c r="I25" s="388" t="s">
        <v>8</v>
      </c>
      <c r="J25" s="388" t="s">
        <v>8</v>
      </c>
      <c r="K25" s="389" t="s">
        <v>10</v>
      </c>
      <c r="L25" s="389" t="s">
        <v>12</v>
      </c>
      <c r="M25" s="389" t="s">
        <v>11</v>
      </c>
      <c r="N25" s="393" t="s">
        <v>15</v>
      </c>
    </row>
    <row r="26" spans="1:14" ht="15" customHeight="1" thickBot="1" x14ac:dyDescent="0.3">
      <c r="A26" s="1560"/>
      <c r="B26" s="1567"/>
      <c r="C26" s="95" t="s">
        <v>195</v>
      </c>
      <c r="D26" s="392">
        <v>5000000</v>
      </c>
      <c r="E26" s="193" t="s">
        <v>193</v>
      </c>
      <c r="F26" s="193" t="s">
        <v>193</v>
      </c>
      <c r="G26" s="193" t="s">
        <v>65</v>
      </c>
      <c r="H26" s="219" t="s">
        <v>478</v>
      </c>
      <c r="I26" s="388" t="s">
        <v>8</v>
      </c>
      <c r="J26" s="388" t="s">
        <v>8</v>
      </c>
      <c r="K26" s="389" t="s">
        <v>10</v>
      </c>
      <c r="L26" s="389" t="s">
        <v>12</v>
      </c>
      <c r="M26" s="389" t="s">
        <v>11</v>
      </c>
      <c r="N26" s="393" t="s">
        <v>15</v>
      </c>
    </row>
    <row r="27" spans="1:14" ht="15" customHeight="1" thickBot="1" x14ac:dyDescent="0.3">
      <c r="A27" s="1560"/>
      <c r="B27" s="1567"/>
      <c r="C27" s="95" t="s">
        <v>196</v>
      </c>
      <c r="D27" s="392">
        <v>15000000</v>
      </c>
      <c r="E27" s="193" t="s">
        <v>193</v>
      </c>
      <c r="F27" s="193" t="s">
        <v>193</v>
      </c>
      <c r="G27" s="193" t="s">
        <v>65</v>
      </c>
      <c r="H27" s="219" t="s">
        <v>478</v>
      </c>
      <c r="I27" s="388" t="s">
        <v>8</v>
      </c>
      <c r="J27" s="388" t="s">
        <v>8</v>
      </c>
      <c r="K27" s="389" t="s">
        <v>10</v>
      </c>
      <c r="L27" s="389" t="s">
        <v>12</v>
      </c>
      <c r="M27" s="389" t="s">
        <v>11</v>
      </c>
      <c r="N27" s="393" t="s">
        <v>15</v>
      </c>
    </row>
    <row r="28" spans="1:14" ht="15" customHeight="1" thickBot="1" x14ac:dyDescent="0.3">
      <c r="A28" s="1560"/>
      <c r="B28" s="1567"/>
      <c r="C28" s="95" t="s">
        <v>197</v>
      </c>
      <c r="D28" s="392">
        <v>10000000</v>
      </c>
      <c r="E28" s="193" t="s">
        <v>193</v>
      </c>
      <c r="F28" s="193" t="s">
        <v>193</v>
      </c>
      <c r="G28" s="193" t="s">
        <v>65</v>
      </c>
      <c r="H28" s="219" t="s">
        <v>478</v>
      </c>
      <c r="I28" s="388" t="s">
        <v>8</v>
      </c>
      <c r="J28" s="388" t="s">
        <v>8</v>
      </c>
      <c r="K28" s="389" t="s">
        <v>10</v>
      </c>
      <c r="L28" s="389" t="s">
        <v>12</v>
      </c>
      <c r="M28" s="389" t="s">
        <v>11</v>
      </c>
      <c r="N28" s="393" t="s">
        <v>15</v>
      </c>
    </row>
    <row r="29" spans="1:14" ht="15" customHeight="1" thickBot="1" x14ac:dyDescent="0.3">
      <c r="A29" s="1560"/>
      <c r="B29" s="1567"/>
      <c r="C29" s="95" t="s">
        <v>198</v>
      </c>
      <c r="D29" s="392">
        <v>10000000</v>
      </c>
      <c r="E29" s="193" t="s">
        <v>193</v>
      </c>
      <c r="F29" s="193" t="s">
        <v>193</v>
      </c>
      <c r="G29" s="193" t="s">
        <v>65</v>
      </c>
      <c r="H29" s="219" t="s">
        <v>478</v>
      </c>
      <c r="I29" s="388" t="s">
        <v>8</v>
      </c>
      <c r="J29" s="388" t="s">
        <v>8</v>
      </c>
      <c r="K29" s="389" t="s">
        <v>10</v>
      </c>
      <c r="L29" s="389" t="s">
        <v>12</v>
      </c>
      <c r="M29" s="389" t="s">
        <v>11</v>
      </c>
      <c r="N29" s="393" t="s">
        <v>15</v>
      </c>
    </row>
    <row r="30" spans="1:14" ht="15" customHeight="1" thickBot="1" x14ac:dyDescent="0.3">
      <c r="A30" s="1560"/>
      <c r="B30" s="1567"/>
      <c r="C30" s="95" t="s">
        <v>199</v>
      </c>
      <c r="D30" s="392">
        <v>8000000</v>
      </c>
      <c r="E30" s="193" t="s">
        <v>193</v>
      </c>
      <c r="F30" s="193" t="s">
        <v>193</v>
      </c>
      <c r="G30" s="193" t="s">
        <v>65</v>
      </c>
      <c r="H30" s="219" t="s">
        <v>478</v>
      </c>
      <c r="I30" s="388" t="s">
        <v>8</v>
      </c>
      <c r="J30" s="388" t="s">
        <v>8</v>
      </c>
      <c r="K30" s="389" t="s">
        <v>10</v>
      </c>
      <c r="L30" s="389" t="s">
        <v>12</v>
      </c>
      <c r="M30" s="389" t="s">
        <v>11</v>
      </c>
      <c r="N30" s="393" t="s">
        <v>15</v>
      </c>
    </row>
    <row r="31" spans="1:14" ht="15" customHeight="1" thickBot="1" x14ac:dyDescent="0.3">
      <c r="A31" s="1560"/>
      <c r="B31" s="1568"/>
      <c r="C31" s="96" t="s">
        <v>200</v>
      </c>
      <c r="D31" s="391">
        <v>75000000</v>
      </c>
      <c r="E31" s="193"/>
      <c r="F31" s="94"/>
      <c r="G31" s="193"/>
      <c r="H31" s="219"/>
      <c r="I31" s="193"/>
      <c r="J31" s="193"/>
      <c r="K31" s="193"/>
      <c r="L31" s="193"/>
      <c r="M31" s="193"/>
      <c r="N31" s="198"/>
    </row>
    <row r="32" spans="1:14" ht="15" customHeight="1" thickBot="1" x14ac:dyDescent="0.3">
      <c r="A32" s="1560"/>
      <c r="B32" s="1566" t="s">
        <v>203</v>
      </c>
      <c r="C32" s="93" t="s">
        <v>192</v>
      </c>
      <c r="D32" s="392">
        <v>130000000</v>
      </c>
      <c r="E32" s="193" t="s">
        <v>193</v>
      </c>
      <c r="F32" s="193" t="s">
        <v>193</v>
      </c>
      <c r="G32" s="193" t="s">
        <v>65</v>
      </c>
      <c r="H32" s="219" t="s">
        <v>478</v>
      </c>
      <c r="I32" s="388" t="s">
        <v>5</v>
      </c>
      <c r="J32" s="388" t="s">
        <v>5</v>
      </c>
      <c r="K32" s="389" t="s">
        <v>7</v>
      </c>
      <c r="L32" s="389" t="s">
        <v>480</v>
      </c>
      <c r="M32" s="389" t="s">
        <v>480</v>
      </c>
      <c r="N32" s="393" t="s">
        <v>15</v>
      </c>
    </row>
    <row r="33" spans="1:14" ht="34.5" thickBot="1" x14ac:dyDescent="0.3">
      <c r="A33" s="1560"/>
      <c r="B33" s="1567"/>
      <c r="C33" s="95" t="s">
        <v>194</v>
      </c>
      <c r="D33" s="394">
        <v>85000000</v>
      </c>
      <c r="E33" s="193" t="s">
        <v>193</v>
      </c>
      <c r="F33" s="193" t="s">
        <v>193</v>
      </c>
      <c r="G33" s="193" t="s">
        <v>65</v>
      </c>
      <c r="H33" s="219" t="s">
        <v>478</v>
      </c>
      <c r="I33" s="388" t="s">
        <v>5</v>
      </c>
      <c r="J33" s="388" t="s">
        <v>5</v>
      </c>
      <c r="K33" s="389" t="s">
        <v>7</v>
      </c>
      <c r="L33" s="389" t="s">
        <v>480</v>
      </c>
      <c r="M33" s="389" t="s">
        <v>480</v>
      </c>
      <c r="N33" s="393" t="s">
        <v>15</v>
      </c>
    </row>
    <row r="34" spans="1:14" ht="34.5" thickBot="1" x14ac:dyDescent="0.3">
      <c r="A34" s="1560"/>
      <c r="B34" s="1567"/>
      <c r="C34" s="95" t="s">
        <v>195</v>
      </c>
      <c r="D34" s="394">
        <v>60000000</v>
      </c>
      <c r="E34" s="193" t="s">
        <v>193</v>
      </c>
      <c r="F34" s="193" t="s">
        <v>193</v>
      </c>
      <c r="G34" s="193" t="s">
        <v>65</v>
      </c>
      <c r="H34" s="219" t="s">
        <v>478</v>
      </c>
      <c r="I34" s="388" t="s">
        <v>5</v>
      </c>
      <c r="J34" s="388" t="s">
        <v>5</v>
      </c>
      <c r="K34" s="389" t="s">
        <v>7</v>
      </c>
      <c r="L34" s="389" t="s">
        <v>480</v>
      </c>
      <c r="M34" s="389" t="s">
        <v>480</v>
      </c>
      <c r="N34" s="393" t="s">
        <v>15</v>
      </c>
    </row>
    <row r="35" spans="1:14" ht="34.5" thickBot="1" x14ac:dyDescent="0.3">
      <c r="A35" s="1560"/>
      <c r="B35" s="1567"/>
      <c r="C35" s="95" t="s">
        <v>196</v>
      </c>
      <c r="D35" s="394">
        <v>80000000</v>
      </c>
      <c r="E35" s="193" t="s">
        <v>193</v>
      </c>
      <c r="F35" s="193" t="s">
        <v>193</v>
      </c>
      <c r="G35" s="193" t="s">
        <v>65</v>
      </c>
      <c r="H35" s="219" t="s">
        <v>478</v>
      </c>
      <c r="I35" s="388" t="s">
        <v>5</v>
      </c>
      <c r="J35" s="388" t="s">
        <v>5</v>
      </c>
      <c r="K35" s="389" t="s">
        <v>7</v>
      </c>
      <c r="L35" s="389" t="s">
        <v>480</v>
      </c>
      <c r="M35" s="389" t="s">
        <v>480</v>
      </c>
      <c r="N35" s="393" t="s">
        <v>15</v>
      </c>
    </row>
    <row r="36" spans="1:14" ht="34.5" thickBot="1" x14ac:dyDescent="0.3">
      <c r="A36" s="1560"/>
      <c r="B36" s="1567"/>
      <c r="C36" s="95" t="s">
        <v>197</v>
      </c>
      <c r="D36" s="394">
        <v>80000000</v>
      </c>
      <c r="E36" s="193" t="s">
        <v>193</v>
      </c>
      <c r="F36" s="193" t="s">
        <v>193</v>
      </c>
      <c r="G36" s="193" t="s">
        <v>65</v>
      </c>
      <c r="H36" s="219" t="s">
        <v>478</v>
      </c>
      <c r="I36" s="388" t="s">
        <v>5</v>
      </c>
      <c r="J36" s="388" t="s">
        <v>5</v>
      </c>
      <c r="K36" s="389" t="s">
        <v>7</v>
      </c>
      <c r="L36" s="389" t="s">
        <v>480</v>
      </c>
      <c r="M36" s="389" t="s">
        <v>480</v>
      </c>
      <c r="N36" s="393" t="s">
        <v>15</v>
      </c>
    </row>
    <row r="37" spans="1:14" ht="34.5" thickBot="1" x14ac:dyDescent="0.3">
      <c r="A37" s="1560"/>
      <c r="B37" s="1567"/>
      <c r="C37" s="95" t="s">
        <v>198</v>
      </c>
      <c r="D37" s="394">
        <v>80000000</v>
      </c>
      <c r="E37" s="193" t="s">
        <v>193</v>
      </c>
      <c r="F37" s="193" t="s">
        <v>193</v>
      </c>
      <c r="G37" s="193" t="s">
        <v>65</v>
      </c>
      <c r="H37" s="219" t="s">
        <v>478</v>
      </c>
      <c r="I37" s="388" t="s">
        <v>5</v>
      </c>
      <c r="J37" s="388" t="s">
        <v>5</v>
      </c>
      <c r="K37" s="389" t="s">
        <v>7</v>
      </c>
      <c r="L37" s="389" t="s">
        <v>480</v>
      </c>
      <c r="M37" s="389" t="s">
        <v>480</v>
      </c>
      <c r="N37" s="393" t="s">
        <v>15</v>
      </c>
    </row>
    <row r="38" spans="1:14" ht="34.5" thickBot="1" x14ac:dyDescent="0.3">
      <c r="A38" s="1560"/>
      <c r="B38" s="1567"/>
      <c r="C38" s="95" t="s">
        <v>199</v>
      </c>
      <c r="D38" s="394">
        <v>35000000</v>
      </c>
      <c r="E38" s="193" t="s">
        <v>193</v>
      </c>
      <c r="F38" s="193" t="s">
        <v>193</v>
      </c>
      <c r="G38" s="193" t="s">
        <v>65</v>
      </c>
      <c r="H38" s="219" t="s">
        <v>478</v>
      </c>
      <c r="I38" s="388" t="s">
        <v>5</v>
      </c>
      <c r="J38" s="388" t="s">
        <v>5</v>
      </c>
      <c r="K38" s="389" t="s">
        <v>7</v>
      </c>
      <c r="L38" s="389" t="s">
        <v>480</v>
      </c>
      <c r="M38" s="389" t="s">
        <v>480</v>
      </c>
      <c r="N38" s="393" t="s">
        <v>15</v>
      </c>
    </row>
    <row r="39" spans="1:14" ht="15.75" thickBot="1" x14ac:dyDescent="0.3">
      <c r="A39" s="1560"/>
      <c r="B39" s="1568"/>
      <c r="C39" s="96" t="s">
        <v>200</v>
      </c>
      <c r="D39" s="395">
        <v>550000000</v>
      </c>
      <c r="E39" s="113"/>
      <c r="F39" s="97"/>
      <c r="G39" s="113"/>
      <c r="H39" s="219"/>
      <c r="I39" s="113"/>
      <c r="J39" s="113"/>
      <c r="K39" s="113"/>
      <c r="L39" s="113"/>
      <c r="M39" s="113"/>
      <c r="N39" s="199"/>
    </row>
    <row r="40" spans="1:14" ht="15" customHeight="1" thickBot="1" x14ac:dyDescent="0.3">
      <c r="A40" s="1560"/>
      <c r="B40" s="1566" t="s">
        <v>204</v>
      </c>
      <c r="C40" s="97" t="s">
        <v>192</v>
      </c>
      <c r="D40" s="394">
        <v>320000000</v>
      </c>
      <c r="E40" s="193" t="s">
        <v>193</v>
      </c>
      <c r="F40" s="193" t="s">
        <v>193</v>
      </c>
      <c r="G40" s="193" t="s">
        <v>65</v>
      </c>
      <c r="H40" s="219" t="s">
        <v>478</v>
      </c>
      <c r="I40" s="388" t="s">
        <v>6</v>
      </c>
      <c r="J40" s="396" t="s">
        <v>6</v>
      </c>
      <c r="K40" s="396" t="s">
        <v>8</v>
      </c>
      <c r="L40" s="396" t="s">
        <v>10</v>
      </c>
      <c r="M40" s="396" t="s">
        <v>9</v>
      </c>
      <c r="N40" s="397" t="s">
        <v>15</v>
      </c>
    </row>
    <row r="41" spans="1:14" ht="38.450000000000003" customHeight="1" thickBot="1" x14ac:dyDescent="0.3">
      <c r="A41" s="1560"/>
      <c r="B41" s="1568"/>
      <c r="C41" s="96" t="s">
        <v>200</v>
      </c>
      <c r="D41" s="395">
        <v>320000000</v>
      </c>
      <c r="E41" s="113"/>
      <c r="F41" s="97"/>
      <c r="G41" s="113"/>
      <c r="H41" s="219"/>
      <c r="I41" s="113"/>
      <c r="J41" s="113"/>
      <c r="K41" s="113"/>
      <c r="L41" s="113"/>
      <c r="M41" s="113"/>
      <c r="N41" s="199"/>
    </row>
    <row r="42" spans="1:14" ht="34.5" thickBot="1" x14ac:dyDescent="0.3">
      <c r="A42" s="1560"/>
      <c r="B42" s="1566" t="s">
        <v>205</v>
      </c>
      <c r="C42" s="93" t="s">
        <v>192</v>
      </c>
      <c r="D42" s="394">
        <v>100000000</v>
      </c>
      <c r="E42" s="193" t="s">
        <v>193</v>
      </c>
      <c r="F42" s="193" t="s">
        <v>193</v>
      </c>
      <c r="G42" s="193" t="s">
        <v>65</v>
      </c>
      <c r="H42" s="219" t="s">
        <v>478</v>
      </c>
      <c r="I42" s="388" t="s">
        <v>5</v>
      </c>
      <c r="J42" s="388" t="s">
        <v>5</v>
      </c>
      <c r="K42" s="389" t="s">
        <v>7</v>
      </c>
      <c r="L42" s="389" t="s">
        <v>480</v>
      </c>
      <c r="M42" s="389" t="s">
        <v>480</v>
      </c>
      <c r="N42" s="397" t="s">
        <v>15</v>
      </c>
    </row>
    <row r="43" spans="1:14" ht="34.5" thickBot="1" x14ac:dyDescent="0.3">
      <c r="A43" s="1560"/>
      <c r="B43" s="1567"/>
      <c r="C43" s="95" t="s">
        <v>194</v>
      </c>
      <c r="D43" s="394">
        <v>30000000</v>
      </c>
      <c r="E43" s="193" t="s">
        <v>193</v>
      </c>
      <c r="F43" s="193" t="s">
        <v>193</v>
      </c>
      <c r="G43" s="193" t="s">
        <v>65</v>
      </c>
      <c r="H43" s="219" t="s">
        <v>478</v>
      </c>
      <c r="I43" s="388" t="s">
        <v>5</v>
      </c>
      <c r="J43" s="388" t="s">
        <v>5</v>
      </c>
      <c r="K43" s="389" t="s">
        <v>7</v>
      </c>
      <c r="L43" s="389" t="s">
        <v>480</v>
      </c>
      <c r="M43" s="389" t="s">
        <v>480</v>
      </c>
      <c r="N43" s="397" t="s">
        <v>15</v>
      </c>
    </row>
    <row r="44" spans="1:14" ht="34.5" thickBot="1" x14ac:dyDescent="0.3">
      <c r="A44" s="1560"/>
      <c r="B44" s="1567"/>
      <c r="C44" s="95" t="s">
        <v>195</v>
      </c>
      <c r="D44" s="394">
        <v>20000000</v>
      </c>
      <c r="E44" s="193" t="s">
        <v>193</v>
      </c>
      <c r="F44" s="193" t="s">
        <v>193</v>
      </c>
      <c r="G44" s="193" t="s">
        <v>65</v>
      </c>
      <c r="H44" s="219" t="s">
        <v>478</v>
      </c>
      <c r="I44" s="388" t="s">
        <v>5</v>
      </c>
      <c r="J44" s="388" t="s">
        <v>5</v>
      </c>
      <c r="K44" s="389" t="s">
        <v>7</v>
      </c>
      <c r="L44" s="389" t="s">
        <v>480</v>
      </c>
      <c r="M44" s="389" t="s">
        <v>480</v>
      </c>
      <c r="N44" s="397" t="s">
        <v>15</v>
      </c>
    </row>
    <row r="45" spans="1:14" ht="34.5" thickBot="1" x14ac:dyDescent="0.3">
      <c r="A45" s="1560"/>
      <c r="B45" s="1567"/>
      <c r="C45" s="95" t="s">
        <v>196</v>
      </c>
      <c r="D45" s="394">
        <v>30000000</v>
      </c>
      <c r="E45" s="193" t="s">
        <v>193</v>
      </c>
      <c r="F45" s="193" t="s">
        <v>193</v>
      </c>
      <c r="G45" s="193" t="s">
        <v>65</v>
      </c>
      <c r="H45" s="219" t="s">
        <v>478</v>
      </c>
      <c r="I45" s="388" t="s">
        <v>5</v>
      </c>
      <c r="J45" s="388" t="s">
        <v>5</v>
      </c>
      <c r="K45" s="389" t="s">
        <v>7</v>
      </c>
      <c r="L45" s="389" t="s">
        <v>480</v>
      </c>
      <c r="M45" s="389" t="s">
        <v>480</v>
      </c>
      <c r="N45" s="397" t="s">
        <v>15</v>
      </c>
    </row>
    <row r="46" spans="1:14" ht="34.5" thickBot="1" x14ac:dyDescent="0.3">
      <c r="A46" s="1560"/>
      <c r="B46" s="1567"/>
      <c r="C46" s="95" t="s">
        <v>197</v>
      </c>
      <c r="D46" s="394">
        <v>30000000</v>
      </c>
      <c r="E46" s="193" t="s">
        <v>193</v>
      </c>
      <c r="F46" s="193" t="s">
        <v>193</v>
      </c>
      <c r="G46" s="193" t="s">
        <v>65</v>
      </c>
      <c r="H46" s="219" t="s">
        <v>478</v>
      </c>
      <c r="I46" s="388" t="s">
        <v>5</v>
      </c>
      <c r="J46" s="388" t="s">
        <v>5</v>
      </c>
      <c r="K46" s="389" t="s">
        <v>7</v>
      </c>
      <c r="L46" s="389" t="s">
        <v>480</v>
      </c>
      <c r="M46" s="389" t="s">
        <v>480</v>
      </c>
      <c r="N46" s="397" t="s">
        <v>15</v>
      </c>
    </row>
    <row r="47" spans="1:14" ht="34.5" thickBot="1" x14ac:dyDescent="0.3">
      <c r="A47" s="1560"/>
      <c r="B47" s="1567"/>
      <c r="C47" s="95" t="s">
        <v>198</v>
      </c>
      <c r="D47" s="394">
        <v>35000000</v>
      </c>
      <c r="E47" s="193" t="s">
        <v>193</v>
      </c>
      <c r="F47" s="193" t="s">
        <v>193</v>
      </c>
      <c r="G47" s="193" t="s">
        <v>65</v>
      </c>
      <c r="H47" s="219" t="s">
        <v>478</v>
      </c>
      <c r="I47" s="388" t="s">
        <v>5</v>
      </c>
      <c r="J47" s="388" t="s">
        <v>5</v>
      </c>
      <c r="K47" s="389" t="s">
        <v>7</v>
      </c>
      <c r="L47" s="389" t="s">
        <v>480</v>
      </c>
      <c r="M47" s="389" t="s">
        <v>480</v>
      </c>
      <c r="N47" s="397" t="s">
        <v>15</v>
      </c>
    </row>
    <row r="48" spans="1:14" ht="34.5" thickBot="1" x14ac:dyDescent="0.3">
      <c r="A48" s="1560"/>
      <c r="B48" s="1567"/>
      <c r="C48" s="95" t="s">
        <v>199</v>
      </c>
      <c r="D48" s="394">
        <v>20000000</v>
      </c>
      <c r="E48" s="193" t="s">
        <v>193</v>
      </c>
      <c r="F48" s="193" t="s">
        <v>193</v>
      </c>
      <c r="G48" s="193" t="s">
        <v>65</v>
      </c>
      <c r="H48" s="219" t="s">
        <v>478</v>
      </c>
      <c r="I48" s="388" t="s">
        <v>5</v>
      </c>
      <c r="J48" s="388" t="s">
        <v>5</v>
      </c>
      <c r="K48" s="389" t="s">
        <v>7</v>
      </c>
      <c r="L48" s="389" t="s">
        <v>480</v>
      </c>
      <c r="M48" s="389" t="s">
        <v>480</v>
      </c>
      <c r="N48" s="397" t="s">
        <v>15</v>
      </c>
    </row>
    <row r="49" spans="1:14" ht="15.75" thickBot="1" x14ac:dyDescent="0.3">
      <c r="A49" s="1560"/>
      <c r="B49" s="1568"/>
      <c r="C49" s="96" t="s">
        <v>200</v>
      </c>
      <c r="D49" s="395">
        <v>265000000</v>
      </c>
      <c r="E49" s="113"/>
      <c r="F49" s="97"/>
      <c r="G49" s="113"/>
      <c r="H49" s="219"/>
      <c r="I49" s="113"/>
      <c r="J49" s="113"/>
      <c r="K49" s="113"/>
      <c r="L49" s="113"/>
      <c r="M49" s="113"/>
      <c r="N49" s="397"/>
    </row>
    <row r="50" spans="1:14" ht="34.5" thickBot="1" x14ac:dyDescent="0.3">
      <c r="A50" s="1560"/>
      <c r="B50" s="1566" t="s">
        <v>206</v>
      </c>
      <c r="C50" s="97" t="s">
        <v>192</v>
      </c>
      <c r="D50" s="394">
        <v>100000000</v>
      </c>
      <c r="E50" s="193" t="s">
        <v>193</v>
      </c>
      <c r="F50" s="193" t="s">
        <v>193</v>
      </c>
      <c r="G50" s="193" t="s">
        <v>65</v>
      </c>
      <c r="H50" s="219" t="s">
        <v>478</v>
      </c>
      <c r="I50" s="388" t="s">
        <v>7</v>
      </c>
      <c r="J50" s="388" t="s">
        <v>7</v>
      </c>
      <c r="K50" s="389" t="s">
        <v>9</v>
      </c>
      <c r="L50" s="389" t="s">
        <v>11</v>
      </c>
      <c r="M50" s="389" t="s">
        <v>10</v>
      </c>
      <c r="N50" s="397" t="s">
        <v>15</v>
      </c>
    </row>
    <row r="51" spans="1:14" ht="54.75" customHeight="1" thickBot="1" x14ac:dyDescent="0.3">
      <c r="A51" s="1560"/>
      <c r="B51" s="1568"/>
      <c r="C51" s="96" t="s">
        <v>200</v>
      </c>
      <c r="D51" s="395">
        <v>100000000</v>
      </c>
      <c r="E51" s="113"/>
      <c r="F51" s="97"/>
      <c r="G51" s="113"/>
      <c r="H51" s="219"/>
      <c r="I51" s="113"/>
      <c r="J51" s="113"/>
      <c r="K51" s="113"/>
      <c r="L51" s="113"/>
      <c r="M51" s="199"/>
      <c r="N51" s="397"/>
    </row>
    <row r="52" spans="1:14" ht="34.5" thickBot="1" x14ac:dyDescent="0.3">
      <c r="A52" s="1560"/>
      <c r="B52" s="1566" t="s">
        <v>207</v>
      </c>
      <c r="C52" s="93" t="s">
        <v>192</v>
      </c>
      <c r="D52" s="394">
        <v>5000000</v>
      </c>
      <c r="E52" s="193" t="s">
        <v>193</v>
      </c>
      <c r="F52" s="193" t="s">
        <v>193</v>
      </c>
      <c r="G52" s="193" t="s">
        <v>65</v>
      </c>
      <c r="H52" s="219" t="s">
        <v>478</v>
      </c>
      <c r="I52" s="388" t="s">
        <v>7</v>
      </c>
      <c r="J52" s="388" t="s">
        <v>7</v>
      </c>
      <c r="K52" s="389" t="s">
        <v>9</v>
      </c>
      <c r="L52" s="389" t="s">
        <v>11</v>
      </c>
      <c r="M52" s="389" t="s">
        <v>10</v>
      </c>
      <c r="N52" s="397" t="s">
        <v>15</v>
      </c>
    </row>
    <row r="53" spans="1:14" ht="34.5" thickBot="1" x14ac:dyDescent="0.3">
      <c r="A53" s="1560"/>
      <c r="B53" s="1567"/>
      <c r="C53" s="95" t="s">
        <v>194</v>
      </c>
      <c r="D53" s="394">
        <v>7000000</v>
      </c>
      <c r="E53" s="193" t="s">
        <v>193</v>
      </c>
      <c r="F53" s="193" t="s">
        <v>193</v>
      </c>
      <c r="G53" s="193" t="s">
        <v>65</v>
      </c>
      <c r="H53" s="219" t="s">
        <v>478</v>
      </c>
      <c r="I53" s="388" t="s">
        <v>7</v>
      </c>
      <c r="J53" s="388" t="s">
        <v>7</v>
      </c>
      <c r="K53" s="389" t="s">
        <v>9</v>
      </c>
      <c r="L53" s="389" t="s">
        <v>11</v>
      </c>
      <c r="M53" s="389" t="s">
        <v>10</v>
      </c>
      <c r="N53" s="397" t="s">
        <v>15</v>
      </c>
    </row>
    <row r="54" spans="1:14" ht="34.5" thickBot="1" x14ac:dyDescent="0.3">
      <c r="A54" s="1560"/>
      <c r="B54" s="1567"/>
      <c r="C54" s="95" t="s">
        <v>195</v>
      </c>
      <c r="D54" s="394">
        <v>4000000</v>
      </c>
      <c r="E54" s="193" t="s">
        <v>193</v>
      </c>
      <c r="F54" s="193" t="s">
        <v>193</v>
      </c>
      <c r="G54" s="193" t="s">
        <v>65</v>
      </c>
      <c r="H54" s="219" t="s">
        <v>478</v>
      </c>
      <c r="I54" s="388" t="s">
        <v>7</v>
      </c>
      <c r="J54" s="388" t="s">
        <v>7</v>
      </c>
      <c r="K54" s="389" t="s">
        <v>9</v>
      </c>
      <c r="L54" s="389" t="s">
        <v>11</v>
      </c>
      <c r="M54" s="389" t="s">
        <v>10</v>
      </c>
      <c r="N54" s="397" t="s">
        <v>15</v>
      </c>
    </row>
    <row r="55" spans="1:14" ht="34.5" thickBot="1" x14ac:dyDescent="0.3">
      <c r="A55" s="1560"/>
      <c r="B55" s="1567"/>
      <c r="C55" s="95" t="s">
        <v>196</v>
      </c>
      <c r="D55" s="394">
        <v>10000000</v>
      </c>
      <c r="E55" s="193" t="s">
        <v>193</v>
      </c>
      <c r="F55" s="193" t="s">
        <v>193</v>
      </c>
      <c r="G55" s="193" t="s">
        <v>65</v>
      </c>
      <c r="H55" s="219" t="s">
        <v>478</v>
      </c>
      <c r="I55" s="388" t="s">
        <v>7</v>
      </c>
      <c r="J55" s="388" t="s">
        <v>7</v>
      </c>
      <c r="K55" s="389" t="s">
        <v>9</v>
      </c>
      <c r="L55" s="389" t="s">
        <v>11</v>
      </c>
      <c r="M55" s="389" t="s">
        <v>10</v>
      </c>
      <c r="N55" s="397" t="s">
        <v>15</v>
      </c>
    </row>
    <row r="56" spans="1:14" ht="34.5" thickBot="1" x14ac:dyDescent="0.3">
      <c r="A56" s="1560"/>
      <c r="B56" s="1567"/>
      <c r="C56" s="95" t="s">
        <v>197</v>
      </c>
      <c r="D56" s="394">
        <v>7000000</v>
      </c>
      <c r="E56" s="193" t="s">
        <v>193</v>
      </c>
      <c r="F56" s="193" t="s">
        <v>193</v>
      </c>
      <c r="G56" s="193" t="s">
        <v>65</v>
      </c>
      <c r="H56" s="219" t="s">
        <v>478</v>
      </c>
      <c r="I56" s="388" t="s">
        <v>7</v>
      </c>
      <c r="J56" s="388" t="s">
        <v>7</v>
      </c>
      <c r="K56" s="389" t="s">
        <v>9</v>
      </c>
      <c r="L56" s="389" t="s">
        <v>11</v>
      </c>
      <c r="M56" s="389" t="s">
        <v>10</v>
      </c>
      <c r="N56" s="397" t="s">
        <v>15</v>
      </c>
    </row>
    <row r="57" spans="1:14" ht="34.5" thickBot="1" x14ac:dyDescent="0.3">
      <c r="A57" s="1560"/>
      <c r="B57" s="1567"/>
      <c r="C57" s="95" t="s">
        <v>198</v>
      </c>
      <c r="D57" s="394">
        <v>6000000</v>
      </c>
      <c r="E57" s="193" t="s">
        <v>193</v>
      </c>
      <c r="F57" s="193" t="s">
        <v>193</v>
      </c>
      <c r="G57" s="193" t="s">
        <v>65</v>
      </c>
      <c r="H57" s="219" t="s">
        <v>478</v>
      </c>
      <c r="I57" s="388" t="s">
        <v>7</v>
      </c>
      <c r="J57" s="388" t="s">
        <v>7</v>
      </c>
      <c r="K57" s="389" t="s">
        <v>9</v>
      </c>
      <c r="L57" s="389" t="s">
        <v>11</v>
      </c>
      <c r="M57" s="389" t="s">
        <v>10</v>
      </c>
      <c r="N57" s="397" t="s">
        <v>15</v>
      </c>
    </row>
    <row r="58" spans="1:14" ht="34.5" thickBot="1" x14ac:dyDescent="0.3">
      <c r="A58" s="1560"/>
      <c r="B58" s="1567"/>
      <c r="C58" s="95" t="s">
        <v>199</v>
      </c>
      <c r="D58" s="394">
        <v>5000000</v>
      </c>
      <c r="E58" s="193" t="s">
        <v>193</v>
      </c>
      <c r="F58" s="193" t="s">
        <v>193</v>
      </c>
      <c r="G58" s="193" t="s">
        <v>65</v>
      </c>
      <c r="H58" s="219" t="s">
        <v>478</v>
      </c>
      <c r="I58" s="388" t="s">
        <v>7</v>
      </c>
      <c r="J58" s="388" t="s">
        <v>7</v>
      </c>
      <c r="K58" s="389" t="s">
        <v>9</v>
      </c>
      <c r="L58" s="389" t="s">
        <v>11</v>
      </c>
      <c r="M58" s="389" t="s">
        <v>10</v>
      </c>
      <c r="N58" s="397" t="s">
        <v>15</v>
      </c>
    </row>
    <row r="59" spans="1:14" ht="15.75" thickBot="1" x14ac:dyDescent="0.3">
      <c r="A59" s="1560"/>
      <c r="B59" s="1568"/>
      <c r="C59" s="96" t="s">
        <v>200</v>
      </c>
      <c r="D59" s="395">
        <v>44000000</v>
      </c>
      <c r="E59" s="113"/>
      <c r="F59" s="97"/>
      <c r="G59" s="113"/>
      <c r="H59" s="219"/>
      <c r="I59" s="113"/>
      <c r="J59" s="113"/>
      <c r="K59" s="113"/>
      <c r="L59" s="113"/>
      <c r="M59" s="199"/>
      <c r="N59" s="397"/>
    </row>
    <row r="60" spans="1:14" ht="34.5" thickBot="1" x14ac:dyDescent="0.3">
      <c r="A60" s="1560"/>
      <c r="B60" s="1566" t="s">
        <v>208</v>
      </c>
      <c r="C60" s="93" t="s">
        <v>192</v>
      </c>
      <c r="D60" s="398">
        <v>12000000</v>
      </c>
      <c r="E60" s="193" t="s">
        <v>193</v>
      </c>
      <c r="F60" s="193" t="s">
        <v>193</v>
      </c>
      <c r="G60" s="193" t="s">
        <v>65</v>
      </c>
      <c r="H60" s="219" t="s">
        <v>478</v>
      </c>
      <c r="I60" s="388" t="s">
        <v>7</v>
      </c>
      <c r="J60" s="388" t="s">
        <v>7</v>
      </c>
      <c r="K60" s="389" t="s">
        <v>9</v>
      </c>
      <c r="L60" s="389" t="s">
        <v>11</v>
      </c>
      <c r="M60" s="389" t="s">
        <v>10</v>
      </c>
      <c r="N60" s="397" t="s">
        <v>15</v>
      </c>
    </row>
    <row r="61" spans="1:14" ht="34.5" thickBot="1" x14ac:dyDescent="0.3">
      <c r="A61" s="1560"/>
      <c r="B61" s="1567"/>
      <c r="C61" s="95" t="s">
        <v>194</v>
      </c>
      <c r="D61" s="398">
        <v>12000000</v>
      </c>
      <c r="E61" s="193" t="s">
        <v>193</v>
      </c>
      <c r="F61" s="193" t="s">
        <v>193</v>
      </c>
      <c r="G61" s="193" t="s">
        <v>65</v>
      </c>
      <c r="H61" s="219" t="s">
        <v>478</v>
      </c>
      <c r="I61" s="388" t="s">
        <v>7</v>
      </c>
      <c r="J61" s="388" t="s">
        <v>7</v>
      </c>
      <c r="K61" s="389" t="s">
        <v>9</v>
      </c>
      <c r="L61" s="389" t="s">
        <v>11</v>
      </c>
      <c r="M61" s="389" t="s">
        <v>10</v>
      </c>
      <c r="N61" s="397" t="s">
        <v>15</v>
      </c>
    </row>
    <row r="62" spans="1:14" ht="34.5" thickBot="1" x14ac:dyDescent="0.3">
      <c r="A62" s="1560"/>
      <c r="B62" s="1567"/>
      <c r="C62" s="95" t="s">
        <v>196</v>
      </c>
      <c r="D62" s="398">
        <v>12000000</v>
      </c>
      <c r="E62" s="193" t="s">
        <v>193</v>
      </c>
      <c r="F62" s="193" t="s">
        <v>193</v>
      </c>
      <c r="G62" s="193" t="s">
        <v>65</v>
      </c>
      <c r="H62" s="219" t="s">
        <v>478</v>
      </c>
      <c r="I62" s="388" t="s">
        <v>7</v>
      </c>
      <c r="J62" s="388" t="s">
        <v>7</v>
      </c>
      <c r="K62" s="389" t="s">
        <v>9</v>
      </c>
      <c r="L62" s="389" t="s">
        <v>11</v>
      </c>
      <c r="M62" s="389" t="s">
        <v>10</v>
      </c>
      <c r="N62" s="397" t="s">
        <v>15</v>
      </c>
    </row>
    <row r="63" spans="1:14" ht="34.5" thickBot="1" x14ac:dyDescent="0.3">
      <c r="A63" s="1560"/>
      <c r="B63" s="1567"/>
      <c r="C63" s="95" t="s">
        <v>197</v>
      </c>
      <c r="D63" s="392">
        <v>8000000</v>
      </c>
      <c r="E63" s="193" t="s">
        <v>193</v>
      </c>
      <c r="F63" s="193" t="s">
        <v>193</v>
      </c>
      <c r="G63" s="193" t="s">
        <v>65</v>
      </c>
      <c r="H63" s="219" t="s">
        <v>478</v>
      </c>
      <c r="I63" s="388" t="s">
        <v>7</v>
      </c>
      <c r="J63" s="388" t="s">
        <v>7</v>
      </c>
      <c r="K63" s="389" t="s">
        <v>9</v>
      </c>
      <c r="L63" s="389" t="s">
        <v>11</v>
      </c>
      <c r="M63" s="389" t="s">
        <v>10</v>
      </c>
      <c r="N63" s="397" t="s">
        <v>15</v>
      </c>
    </row>
    <row r="64" spans="1:14" ht="34.5" thickBot="1" x14ac:dyDescent="0.3">
      <c r="A64" s="1560"/>
      <c r="B64" s="1567"/>
      <c r="C64" s="95" t="s">
        <v>198</v>
      </c>
      <c r="D64" s="398">
        <v>12000000</v>
      </c>
      <c r="E64" s="193" t="s">
        <v>193</v>
      </c>
      <c r="F64" s="193" t="s">
        <v>193</v>
      </c>
      <c r="G64" s="193" t="s">
        <v>65</v>
      </c>
      <c r="H64" s="219" t="s">
        <v>478</v>
      </c>
      <c r="I64" s="388" t="s">
        <v>7</v>
      </c>
      <c r="J64" s="388" t="s">
        <v>7</v>
      </c>
      <c r="K64" s="389" t="s">
        <v>9</v>
      </c>
      <c r="L64" s="389" t="s">
        <v>11</v>
      </c>
      <c r="M64" s="389" t="s">
        <v>10</v>
      </c>
      <c r="N64" s="397" t="s">
        <v>15</v>
      </c>
    </row>
    <row r="65" spans="1:14" ht="34.5" thickBot="1" x14ac:dyDescent="0.3">
      <c r="A65" s="1560"/>
      <c r="B65" s="1567"/>
      <c r="C65" s="95" t="s">
        <v>199</v>
      </c>
      <c r="D65" s="398">
        <v>5000000</v>
      </c>
      <c r="E65" s="193" t="s">
        <v>193</v>
      </c>
      <c r="F65" s="193" t="s">
        <v>193</v>
      </c>
      <c r="G65" s="193" t="s">
        <v>65</v>
      </c>
      <c r="H65" s="219" t="s">
        <v>478</v>
      </c>
      <c r="I65" s="388" t="s">
        <v>7</v>
      </c>
      <c r="J65" s="388" t="s">
        <v>7</v>
      </c>
      <c r="K65" s="389" t="s">
        <v>9</v>
      </c>
      <c r="L65" s="389" t="s">
        <v>11</v>
      </c>
      <c r="M65" s="389" t="s">
        <v>10</v>
      </c>
      <c r="N65" s="397" t="s">
        <v>15</v>
      </c>
    </row>
    <row r="66" spans="1:14" ht="15.75" thickBot="1" x14ac:dyDescent="0.3">
      <c r="A66" s="1560"/>
      <c r="B66" s="1568"/>
      <c r="C66" s="96" t="s">
        <v>200</v>
      </c>
      <c r="D66" s="399">
        <v>61000000</v>
      </c>
      <c r="E66" s="194"/>
      <c r="F66" s="99"/>
      <c r="G66" s="194"/>
      <c r="H66" s="219"/>
      <c r="I66" s="194"/>
      <c r="J66" s="194"/>
      <c r="K66" s="194"/>
      <c r="L66" s="194"/>
      <c r="M66" s="194"/>
      <c r="N66" s="397"/>
    </row>
    <row r="67" spans="1:14" ht="34.5" thickBot="1" x14ac:dyDescent="0.3">
      <c r="A67" s="1560"/>
      <c r="B67" s="1566" t="s">
        <v>209</v>
      </c>
      <c r="C67" s="93" t="s">
        <v>192</v>
      </c>
      <c r="D67" s="398">
        <v>15000000</v>
      </c>
      <c r="E67" s="193" t="s">
        <v>193</v>
      </c>
      <c r="F67" s="193" t="s">
        <v>193</v>
      </c>
      <c r="G67" s="193" t="s">
        <v>65</v>
      </c>
      <c r="H67" s="219" t="s">
        <v>478</v>
      </c>
      <c r="I67" s="388" t="s">
        <v>7</v>
      </c>
      <c r="J67" s="388" t="s">
        <v>7</v>
      </c>
      <c r="K67" s="389" t="s">
        <v>9</v>
      </c>
      <c r="L67" s="389" t="s">
        <v>11</v>
      </c>
      <c r="M67" s="389" t="s">
        <v>10</v>
      </c>
      <c r="N67" s="397" t="s">
        <v>15</v>
      </c>
    </row>
    <row r="68" spans="1:14" ht="34.5" thickBot="1" x14ac:dyDescent="0.3">
      <c r="A68" s="1560"/>
      <c r="B68" s="1567"/>
      <c r="C68" s="95" t="s">
        <v>194</v>
      </c>
      <c r="D68" s="398">
        <v>12000000</v>
      </c>
      <c r="E68" s="193" t="s">
        <v>193</v>
      </c>
      <c r="F68" s="193" t="s">
        <v>193</v>
      </c>
      <c r="G68" s="193" t="s">
        <v>65</v>
      </c>
      <c r="H68" s="219" t="s">
        <v>478</v>
      </c>
      <c r="I68" s="388" t="s">
        <v>7</v>
      </c>
      <c r="J68" s="388" t="s">
        <v>7</v>
      </c>
      <c r="K68" s="389" t="s">
        <v>9</v>
      </c>
      <c r="L68" s="389" t="s">
        <v>11</v>
      </c>
      <c r="M68" s="389" t="s">
        <v>10</v>
      </c>
      <c r="N68" s="397" t="s">
        <v>15</v>
      </c>
    </row>
    <row r="69" spans="1:14" ht="34.5" thickBot="1" x14ac:dyDescent="0.3">
      <c r="A69" s="1560"/>
      <c r="B69" s="1567"/>
      <c r="C69" s="95" t="s">
        <v>195</v>
      </c>
      <c r="D69" s="398">
        <v>5000000</v>
      </c>
      <c r="E69" s="193" t="s">
        <v>193</v>
      </c>
      <c r="F69" s="193" t="s">
        <v>193</v>
      </c>
      <c r="G69" s="193" t="s">
        <v>65</v>
      </c>
      <c r="H69" s="219" t="s">
        <v>478</v>
      </c>
      <c r="I69" s="388" t="s">
        <v>7</v>
      </c>
      <c r="J69" s="388" t="s">
        <v>7</v>
      </c>
      <c r="K69" s="389" t="s">
        <v>9</v>
      </c>
      <c r="L69" s="389" t="s">
        <v>11</v>
      </c>
      <c r="M69" s="389" t="s">
        <v>10</v>
      </c>
      <c r="N69" s="397" t="s">
        <v>15</v>
      </c>
    </row>
    <row r="70" spans="1:14" ht="34.5" thickBot="1" x14ac:dyDescent="0.3">
      <c r="A70" s="1560"/>
      <c r="B70" s="1567"/>
      <c r="C70" s="95" t="s">
        <v>196</v>
      </c>
      <c r="D70" s="398">
        <v>8000000</v>
      </c>
      <c r="E70" s="193" t="s">
        <v>193</v>
      </c>
      <c r="F70" s="193" t="s">
        <v>193</v>
      </c>
      <c r="G70" s="193" t="s">
        <v>65</v>
      </c>
      <c r="H70" s="219" t="s">
        <v>478</v>
      </c>
      <c r="I70" s="388" t="s">
        <v>7</v>
      </c>
      <c r="J70" s="388" t="s">
        <v>7</v>
      </c>
      <c r="K70" s="389" t="s">
        <v>9</v>
      </c>
      <c r="L70" s="389" t="s">
        <v>11</v>
      </c>
      <c r="M70" s="389" t="s">
        <v>10</v>
      </c>
      <c r="N70" s="397" t="s">
        <v>15</v>
      </c>
    </row>
    <row r="71" spans="1:14" ht="34.5" thickBot="1" x14ac:dyDescent="0.3">
      <c r="A71" s="1560"/>
      <c r="B71" s="1567"/>
      <c r="C71" s="95" t="s">
        <v>197</v>
      </c>
      <c r="D71" s="398">
        <v>8000000</v>
      </c>
      <c r="E71" s="193" t="s">
        <v>193</v>
      </c>
      <c r="F71" s="193" t="s">
        <v>193</v>
      </c>
      <c r="G71" s="193" t="s">
        <v>65</v>
      </c>
      <c r="H71" s="219" t="s">
        <v>478</v>
      </c>
      <c r="I71" s="388" t="s">
        <v>7</v>
      </c>
      <c r="J71" s="388" t="s">
        <v>7</v>
      </c>
      <c r="K71" s="389" t="s">
        <v>9</v>
      </c>
      <c r="L71" s="389" t="s">
        <v>11</v>
      </c>
      <c r="M71" s="389" t="s">
        <v>10</v>
      </c>
      <c r="N71" s="397" t="s">
        <v>15</v>
      </c>
    </row>
    <row r="72" spans="1:14" ht="34.5" thickBot="1" x14ac:dyDescent="0.3">
      <c r="A72" s="1560"/>
      <c r="B72" s="1567"/>
      <c r="C72" s="95" t="s">
        <v>198</v>
      </c>
      <c r="D72" s="392">
        <v>10000000</v>
      </c>
      <c r="E72" s="193" t="s">
        <v>193</v>
      </c>
      <c r="F72" s="193" t="s">
        <v>193</v>
      </c>
      <c r="G72" s="193" t="s">
        <v>65</v>
      </c>
      <c r="H72" s="219" t="s">
        <v>478</v>
      </c>
      <c r="I72" s="388" t="s">
        <v>7</v>
      </c>
      <c r="J72" s="388" t="s">
        <v>7</v>
      </c>
      <c r="K72" s="389" t="s">
        <v>9</v>
      </c>
      <c r="L72" s="389" t="s">
        <v>11</v>
      </c>
      <c r="M72" s="389" t="s">
        <v>10</v>
      </c>
      <c r="N72" s="397" t="s">
        <v>15</v>
      </c>
    </row>
    <row r="73" spans="1:14" ht="34.5" thickBot="1" x14ac:dyDescent="0.3">
      <c r="A73" s="1560"/>
      <c r="B73" s="1567"/>
      <c r="C73" s="95" t="s">
        <v>199</v>
      </c>
      <c r="D73" s="398">
        <v>6000000</v>
      </c>
      <c r="E73" s="193" t="s">
        <v>193</v>
      </c>
      <c r="F73" s="193" t="s">
        <v>193</v>
      </c>
      <c r="G73" s="193" t="s">
        <v>65</v>
      </c>
      <c r="H73" s="219" t="s">
        <v>478</v>
      </c>
      <c r="I73" s="388" t="s">
        <v>7</v>
      </c>
      <c r="J73" s="388" t="s">
        <v>7</v>
      </c>
      <c r="K73" s="389" t="s">
        <v>9</v>
      </c>
      <c r="L73" s="389" t="s">
        <v>11</v>
      </c>
      <c r="M73" s="389" t="s">
        <v>10</v>
      </c>
      <c r="N73" s="397" t="s">
        <v>15</v>
      </c>
    </row>
    <row r="74" spans="1:14" ht="15.75" thickBot="1" x14ac:dyDescent="0.3">
      <c r="A74" s="1560"/>
      <c r="B74" s="1568"/>
      <c r="C74" s="96" t="s">
        <v>200</v>
      </c>
      <c r="D74" s="399">
        <v>64000000</v>
      </c>
      <c r="E74" s="194"/>
      <c r="F74" s="99"/>
      <c r="G74" s="194"/>
      <c r="H74" s="219"/>
      <c r="I74" s="194"/>
      <c r="J74" s="194"/>
      <c r="K74" s="194"/>
      <c r="L74" s="194"/>
      <c r="M74" s="194"/>
      <c r="N74" s="397"/>
    </row>
    <row r="75" spans="1:14" ht="34.5" thickBot="1" x14ac:dyDescent="0.3">
      <c r="A75" s="1560"/>
      <c r="B75" s="1566" t="s">
        <v>210</v>
      </c>
      <c r="C75" s="93" t="s">
        <v>192</v>
      </c>
      <c r="D75" s="398">
        <v>261700000</v>
      </c>
      <c r="E75" s="193" t="s">
        <v>193</v>
      </c>
      <c r="F75" s="193" t="s">
        <v>193</v>
      </c>
      <c r="G75" s="193" t="s">
        <v>65</v>
      </c>
      <c r="H75" s="219" t="s">
        <v>478</v>
      </c>
      <c r="I75" s="400" t="s">
        <v>5</v>
      </c>
      <c r="J75" s="388" t="s">
        <v>7</v>
      </c>
      <c r="K75" s="400" t="s">
        <v>6</v>
      </c>
      <c r="L75" s="400" t="s">
        <v>480</v>
      </c>
      <c r="M75" s="400" t="s">
        <v>480</v>
      </c>
      <c r="N75" s="397" t="s">
        <v>15</v>
      </c>
    </row>
    <row r="76" spans="1:14" ht="34.5" thickBot="1" x14ac:dyDescent="0.3">
      <c r="A76" s="1560"/>
      <c r="B76" s="1567"/>
      <c r="C76" s="95" t="s">
        <v>194</v>
      </c>
      <c r="D76" s="398">
        <v>46000000</v>
      </c>
      <c r="E76" s="193" t="s">
        <v>193</v>
      </c>
      <c r="F76" s="193" t="s">
        <v>193</v>
      </c>
      <c r="G76" s="193" t="s">
        <v>65</v>
      </c>
      <c r="H76" s="219" t="s">
        <v>478</v>
      </c>
      <c r="I76" s="400" t="s">
        <v>5</v>
      </c>
      <c r="J76" s="388" t="s">
        <v>7</v>
      </c>
      <c r="K76" s="400" t="s">
        <v>6</v>
      </c>
      <c r="L76" s="400" t="s">
        <v>480</v>
      </c>
      <c r="M76" s="400" t="s">
        <v>480</v>
      </c>
      <c r="N76" s="397" t="s">
        <v>15</v>
      </c>
    </row>
    <row r="77" spans="1:14" ht="34.5" thickBot="1" x14ac:dyDescent="0.3">
      <c r="A77" s="1560"/>
      <c r="B77" s="1567"/>
      <c r="C77" s="95" t="s">
        <v>195</v>
      </c>
      <c r="D77" s="398">
        <v>53000000</v>
      </c>
      <c r="E77" s="193" t="s">
        <v>193</v>
      </c>
      <c r="F77" s="193" t="s">
        <v>193</v>
      </c>
      <c r="G77" s="193" t="s">
        <v>65</v>
      </c>
      <c r="H77" s="219" t="s">
        <v>478</v>
      </c>
      <c r="I77" s="400" t="s">
        <v>5</v>
      </c>
      <c r="J77" s="388" t="s">
        <v>7</v>
      </c>
      <c r="K77" s="400" t="s">
        <v>6</v>
      </c>
      <c r="L77" s="400" t="s">
        <v>480</v>
      </c>
      <c r="M77" s="400" t="s">
        <v>480</v>
      </c>
      <c r="N77" s="397" t="s">
        <v>15</v>
      </c>
    </row>
    <row r="78" spans="1:14" ht="34.5" thickBot="1" x14ac:dyDescent="0.3">
      <c r="A78" s="1560"/>
      <c r="B78" s="1567"/>
      <c r="C78" s="95" t="s">
        <v>196</v>
      </c>
      <c r="D78" s="398">
        <v>56000000</v>
      </c>
      <c r="E78" s="193" t="s">
        <v>193</v>
      </c>
      <c r="F78" s="193" t="s">
        <v>193</v>
      </c>
      <c r="G78" s="193" t="s">
        <v>65</v>
      </c>
      <c r="H78" s="219" t="s">
        <v>478</v>
      </c>
      <c r="I78" s="400" t="s">
        <v>5</v>
      </c>
      <c r="J78" s="388" t="s">
        <v>7</v>
      </c>
      <c r="K78" s="400" t="s">
        <v>6</v>
      </c>
      <c r="L78" s="400" t="s">
        <v>480</v>
      </c>
      <c r="M78" s="400" t="s">
        <v>480</v>
      </c>
      <c r="N78" s="397" t="s">
        <v>15</v>
      </c>
    </row>
    <row r="79" spans="1:14" ht="34.5" thickBot="1" x14ac:dyDescent="0.3">
      <c r="A79" s="1560"/>
      <c r="B79" s="1567"/>
      <c r="C79" s="95" t="s">
        <v>197</v>
      </c>
      <c r="D79" s="398">
        <v>61000000</v>
      </c>
      <c r="E79" s="193" t="s">
        <v>193</v>
      </c>
      <c r="F79" s="193" t="s">
        <v>193</v>
      </c>
      <c r="G79" s="193" t="s">
        <v>65</v>
      </c>
      <c r="H79" s="219" t="s">
        <v>478</v>
      </c>
      <c r="I79" s="400" t="s">
        <v>5</v>
      </c>
      <c r="J79" s="388" t="s">
        <v>7</v>
      </c>
      <c r="K79" s="400" t="s">
        <v>6</v>
      </c>
      <c r="L79" s="400" t="s">
        <v>480</v>
      </c>
      <c r="M79" s="400" t="s">
        <v>480</v>
      </c>
      <c r="N79" s="397" t="s">
        <v>15</v>
      </c>
    </row>
    <row r="80" spans="1:14" ht="34.5" thickBot="1" x14ac:dyDescent="0.3">
      <c r="A80" s="1560"/>
      <c r="B80" s="1567"/>
      <c r="C80" s="95" t="s">
        <v>198</v>
      </c>
      <c r="D80" s="398">
        <v>50000000</v>
      </c>
      <c r="E80" s="193" t="s">
        <v>193</v>
      </c>
      <c r="F80" s="193" t="s">
        <v>193</v>
      </c>
      <c r="G80" s="193" t="s">
        <v>65</v>
      </c>
      <c r="H80" s="219" t="s">
        <v>478</v>
      </c>
      <c r="I80" s="400" t="s">
        <v>5</v>
      </c>
      <c r="J80" s="388" t="s">
        <v>7</v>
      </c>
      <c r="K80" s="400" t="s">
        <v>6</v>
      </c>
      <c r="L80" s="400" t="s">
        <v>480</v>
      </c>
      <c r="M80" s="400" t="s">
        <v>480</v>
      </c>
      <c r="N80" s="397" t="s">
        <v>15</v>
      </c>
    </row>
    <row r="81" spans="1:14" ht="34.5" thickBot="1" x14ac:dyDescent="0.3">
      <c r="A81" s="1560"/>
      <c r="B81" s="1567"/>
      <c r="C81" s="95" t="s">
        <v>199</v>
      </c>
      <c r="D81" s="398">
        <v>38000000</v>
      </c>
      <c r="E81" s="193" t="s">
        <v>193</v>
      </c>
      <c r="F81" s="193" t="s">
        <v>193</v>
      </c>
      <c r="G81" s="193" t="s">
        <v>65</v>
      </c>
      <c r="H81" s="219" t="s">
        <v>478</v>
      </c>
      <c r="I81" s="400" t="s">
        <v>5</v>
      </c>
      <c r="J81" s="388" t="s">
        <v>7</v>
      </c>
      <c r="K81" s="400" t="s">
        <v>6</v>
      </c>
      <c r="L81" s="400" t="s">
        <v>480</v>
      </c>
      <c r="M81" s="400" t="s">
        <v>480</v>
      </c>
      <c r="N81" s="397" t="s">
        <v>15</v>
      </c>
    </row>
    <row r="82" spans="1:14" ht="15.75" thickBot="1" x14ac:dyDescent="0.3">
      <c r="A82" s="1560"/>
      <c r="B82" s="1568"/>
      <c r="C82" s="96" t="s">
        <v>200</v>
      </c>
      <c r="D82" s="399">
        <v>565700000</v>
      </c>
      <c r="E82" s="194"/>
      <c r="F82" s="99"/>
      <c r="G82" s="194"/>
      <c r="H82" s="219"/>
      <c r="I82" s="194"/>
      <c r="J82" s="194"/>
      <c r="K82" s="194"/>
      <c r="L82" s="194"/>
      <c r="M82" s="194"/>
      <c r="N82" s="397"/>
    </row>
    <row r="83" spans="1:14" ht="34.5" thickBot="1" x14ac:dyDescent="0.3">
      <c r="A83" s="1560"/>
      <c r="B83" s="1569" t="s">
        <v>211</v>
      </c>
      <c r="C83" s="93" t="s">
        <v>192</v>
      </c>
      <c r="D83" s="398">
        <v>198500000</v>
      </c>
      <c r="E83" s="193" t="s">
        <v>193</v>
      </c>
      <c r="F83" s="193" t="s">
        <v>193</v>
      </c>
      <c r="G83" s="193" t="s">
        <v>65</v>
      </c>
      <c r="H83" s="219" t="s">
        <v>478</v>
      </c>
      <c r="I83" s="400" t="s">
        <v>5</v>
      </c>
      <c r="J83" s="388" t="s">
        <v>7</v>
      </c>
      <c r="K83" s="400" t="s">
        <v>6</v>
      </c>
      <c r="L83" s="400" t="s">
        <v>480</v>
      </c>
      <c r="M83" s="400" t="s">
        <v>480</v>
      </c>
      <c r="N83" s="397" t="s">
        <v>15</v>
      </c>
    </row>
    <row r="84" spans="1:14" ht="34.5" thickBot="1" x14ac:dyDescent="0.3">
      <c r="A84" s="1560"/>
      <c r="B84" s="1570"/>
      <c r="C84" s="95" t="s">
        <v>194</v>
      </c>
      <c r="D84" s="398">
        <v>40700000</v>
      </c>
      <c r="E84" s="193" t="s">
        <v>193</v>
      </c>
      <c r="F84" s="193" t="s">
        <v>193</v>
      </c>
      <c r="G84" s="193" t="s">
        <v>65</v>
      </c>
      <c r="H84" s="219" t="s">
        <v>478</v>
      </c>
      <c r="I84" s="400" t="s">
        <v>5</v>
      </c>
      <c r="J84" s="388" t="s">
        <v>7</v>
      </c>
      <c r="K84" s="400" t="s">
        <v>6</v>
      </c>
      <c r="L84" s="400" t="s">
        <v>480</v>
      </c>
      <c r="M84" s="400" t="s">
        <v>480</v>
      </c>
      <c r="N84" s="397" t="s">
        <v>15</v>
      </c>
    </row>
    <row r="85" spans="1:14" ht="34.5" thickBot="1" x14ac:dyDescent="0.3">
      <c r="A85" s="1560"/>
      <c r="B85" s="1570"/>
      <c r="C85" s="95" t="s">
        <v>195</v>
      </c>
      <c r="D85" s="398">
        <v>42900000</v>
      </c>
      <c r="E85" s="193" t="s">
        <v>193</v>
      </c>
      <c r="F85" s="193" t="s">
        <v>193</v>
      </c>
      <c r="G85" s="193" t="s">
        <v>65</v>
      </c>
      <c r="H85" s="219" t="s">
        <v>478</v>
      </c>
      <c r="I85" s="400" t="s">
        <v>5</v>
      </c>
      <c r="J85" s="388" t="s">
        <v>7</v>
      </c>
      <c r="K85" s="400" t="s">
        <v>6</v>
      </c>
      <c r="L85" s="400" t="s">
        <v>480</v>
      </c>
      <c r="M85" s="400" t="s">
        <v>480</v>
      </c>
      <c r="N85" s="397" t="s">
        <v>15</v>
      </c>
    </row>
    <row r="86" spans="1:14" ht="34.5" thickBot="1" x14ac:dyDescent="0.3">
      <c r="A86" s="1560"/>
      <c r="B86" s="1570"/>
      <c r="C86" s="95" t="s">
        <v>196</v>
      </c>
      <c r="D86" s="398">
        <v>44000000</v>
      </c>
      <c r="E86" s="193">
        <v>61600000</v>
      </c>
      <c r="F86" s="193" t="s">
        <v>193</v>
      </c>
      <c r="G86" s="193" t="s">
        <v>65</v>
      </c>
      <c r="H86" s="219" t="s">
        <v>478</v>
      </c>
      <c r="I86" s="400" t="s">
        <v>5</v>
      </c>
      <c r="J86" s="388" t="s">
        <v>7</v>
      </c>
      <c r="K86" s="400" t="s">
        <v>6</v>
      </c>
      <c r="L86" s="400" t="s">
        <v>480</v>
      </c>
      <c r="M86" s="400" t="s">
        <v>480</v>
      </c>
      <c r="N86" s="397" t="s">
        <v>15</v>
      </c>
    </row>
    <row r="87" spans="1:14" ht="34.5" thickBot="1" x14ac:dyDescent="0.3">
      <c r="A87" s="1560"/>
      <c r="B87" s="1570"/>
      <c r="C87" s="95" t="s">
        <v>197</v>
      </c>
      <c r="D87" s="398">
        <v>55000000</v>
      </c>
      <c r="E87" s="193" t="s">
        <v>193</v>
      </c>
      <c r="F87" s="193" t="s">
        <v>193</v>
      </c>
      <c r="G87" s="193" t="s">
        <v>65</v>
      </c>
      <c r="H87" s="219" t="s">
        <v>478</v>
      </c>
      <c r="I87" s="400" t="s">
        <v>5</v>
      </c>
      <c r="J87" s="388" t="s">
        <v>7</v>
      </c>
      <c r="K87" s="400" t="s">
        <v>6</v>
      </c>
      <c r="L87" s="400" t="s">
        <v>480</v>
      </c>
      <c r="M87" s="400" t="s">
        <v>480</v>
      </c>
      <c r="N87" s="397" t="s">
        <v>15</v>
      </c>
    </row>
    <row r="88" spans="1:14" ht="34.5" thickBot="1" x14ac:dyDescent="0.3">
      <c r="A88" s="1560"/>
      <c r="B88" s="1570"/>
      <c r="C88" s="95" t="s">
        <v>198</v>
      </c>
      <c r="D88" s="398">
        <v>35200000</v>
      </c>
      <c r="E88" s="193" t="s">
        <v>193</v>
      </c>
      <c r="F88" s="193" t="s">
        <v>193</v>
      </c>
      <c r="G88" s="193" t="s">
        <v>65</v>
      </c>
      <c r="H88" s="219" t="s">
        <v>478</v>
      </c>
      <c r="I88" s="400" t="s">
        <v>5</v>
      </c>
      <c r="J88" s="388" t="s">
        <v>7</v>
      </c>
      <c r="K88" s="400" t="s">
        <v>6</v>
      </c>
      <c r="L88" s="400" t="s">
        <v>480</v>
      </c>
      <c r="M88" s="400" t="s">
        <v>480</v>
      </c>
      <c r="N88" s="397" t="s">
        <v>15</v>
      </c>
    </row>
    <row r="89" spans="1:14" ht="34.5" thickBot="1" x14ac:dyDescent="0.3">
      <c r="A89" s="1560"/>
      <c r="B89" s="1570"/>
      <c r="C89" s="95" t="s">
        <v>199</v>
      </c>
      <c r="D89" s="398">
        <v>29700000</v>
      </c>
      <c r="E89" s="193" t="s">
        <v>193</v>
      </c>
      <c r="F89" s="193" t="s">
        <v>193</v>
      </c>
      <c r="G89" s="193" t="s">
        <v>65</v>
      </c>
      <c r="H89" s="219" t="s">
        <v>478</v>
      </c>
      <c r="I89" s="400" t="s">
        <v>5</v>
      </c>
      <c r="J89" s="388" t="s">
        <v>7</v>
      </c>
      <c r="K89" s="400" t="s">
        <v>6</v>
      </c>
      <c r="L89" s="400" t="s">
        <v>480</v>
      </c>
      <c r="M89" s="400" t="s">
        <v>480</v>
      </c>
      <c r="N89" s="397" t="s">
        <v>15</v>
      </c>
    </row>
    <row r="90" spans="1:14" ht="15.75" thickBot="1" x14ac:dyDescent="0.3">
      <c r="A90" s="1560"/>
      <c r="B90" s="1571"/>
      <c r="C90" s="96" t="s">
        <v>200</v>
      </c>
      <c r="D90" s="399">
        <v>446000000</v>
      </c>
      <c r="E90" s="194"/>
      <c r="F90" s="99"/>
      <c r="G90" s="194"/>
      <c r="H90" s="219"/>
      <c r="I90" s="194"/>
      <c r="J90" s="194"/>
      <c r="K90" s="194"/>
      <c r="L90" s="194"/>
      <c r="M90" s="194"/>
      <c r="N90" s="397"/>
    </row>
    <row r="91" spans="1:14" ht="26.25" customHeight="1" thickBot="1" x14ac:dyDescent="0.3">
      <c r="A91" s="1560"/>
      <c r="B91" s="1566" t="s">
        <v>212</v>
      </c>
      <c r="C91" s="95" t="s">
        <v>194</v>
      </c>
      <c r="D91" s="398">
        <v>40000000</v>
      </c>
      <c r="E91" s="193" t="s">
        <v>193</v>
      </c>
      <c r="F91" s="193" t="s">
        <v>193</v>
      </c>
      <c r="G91" s="193" t="s">
        <v>65</v>
      </c>
      <c r="H91" s="219" t="s">
        <v>478</v>
      </c>
      <c r="I91" s="400" t="s">
        <v>7</v>
      </c>
      <c r="J91" s="197">
        <v>43192</v>
      </c>
      <c r="K91" s="400" t="s">
        <v>479</v>
      </c>
      <c r="L91" s="389" t="s">
        <v>11</v>
      </c>
      <c r="M91" s="197">
        <v>43311</v>
      </c>
      <c r="N91" s="397" t="s">
        <v>15</v>
      </c>
    </row>
    <row r="92" spans="1:14" ht="34.5" thickBot="1" x14ac:dyDescent="0.3">
      <c r="A92" s="1560"/>
      <c r="B92" s="1567"/>
      <c r="C92" s="95" t="s">
        <v>195</v>
      </c>
      <c r="D92" s="398">
        <v>18000000</v>
      </c>
      <c r="E92" s="193" t="s">
        <v>193</v>
      </c>
      <c r="F92" s="193" t="s">
        <v>193</v>
      </c>
      <c r="G92" s="193" t="s">
        <v>65</v>
      </c>
      <c r="H92" s="219" t="s">
        <v>478</v>
      </c>
      <c r="I92" s="400" t="s">
        <v>7</v>
      </c>
      <c r="J92" s="197">
        <v>43192</v>
      </c>
      <c r="K92" s="400" t="s">
        <v>479</v>
      </c>
      <c r="L92" s="389" t="s">
        <v>11</v>
      </c>
      <c r="M92" s="197">
        <v>43311</v>
      </c>
      <c r="N92" s="397" t="s">
        <v>15</v>
      </c>
    </row>
    <row r="93" spans="1:14" ht="34.5" thickBot="1" x14ac:dyDescent="0.3">
      <c r="A93" s="1560"/>
      <c r="B93" s="1567"/>
      <c r="C93" s="95" t="s">
        <v>196</v>
      </c>
      <c r="D93" s="398">
        <v>49500000</v>
      </c>
      <c r="E93" s="193" t="s">
        <v>193</v>
      </c>
      <c r="F93" s="193" t="s">
        <v>193</v>
      </c>
      <c r="G93" s="193" t="s">
        <v>65</v>
      </c>
      <c r="H93" s="219" t="s">
        <v>478</v>
      </c>
      <c r="I93" s="400" t="s">
        <v>7</v>
      </c>
      <c r="J93" s="197">
        <v>43192</v>
      </c>
      <c r="K93" s="400" t="s">
        <v>479</v>
      </c>
      <c r="L93" s="389" t="s">
        <v>11</v>
      </c>
      <c r="M93" s="400" t="s">
        <v>10</v>
      </c>
      <c r="N93" s="397" t="s">
        <v>15</v>
      </c>
    </row>
    <row r="94" spans="1:14" ht="15.75" thickBot="1" x14ac:dyDescent="0.3">
      <c r="A94" s="1560"/>
      <c r="B94" s="1567"/>
      <c r="C94" s="96" t="s">
        <v>200</v>
      </c>
      <c r="D94" s="399">
        <v>107500000</v>
      </c>
      <c r="E94" s="194"/>
      <c r="F94" s="99"/>
      <c r="G94" s="194"/>
      <c r="H94" s="219"/>
      <c r="I94" s="194"/>
      <c r="J94" s="194"/>
      <c r="K94" s="194"/>
      <c r="L94" s="194"/>
      <c r="M94" s="194"/>
      <c r="N94" s="397"/>
    </row>
    <row r="95" spans="1:14" ht="34.5" thickBot="1" x14ac:dyDescent="0.3">
      <c r="A95" s="1560"/>
      <c r="B95" s="1566" t="s">
        <v>213</v>
      </c>
      <c r="C95" s="93" t="s">
        <v>192</v>
      </c>
      <c r="D95" s="398">
        <v>61200000</v>
      </c>
      <c r="E95" s="193" t="s">
        <v>193</v>
      </c>
      <c r="F95" s="193" t="s">
        <v>193</v>
      </c>
      <c r="G95" s="193" t="s">
        <v>65</v>
      </c>
      <c r="H95" s="219" t="s">
        <v>478</v>
      </c>
      <c r="I95" s="400" t="s">
        <v>8</v>
      </c>
      <c r="J95" s="197">
        <v>43250</v>
      </c>
      <c r="K95" s="400" t="s">
        <v>10</v>
      </c>
      <c r="L95" s="400" t="s">
        <v>12</v>
      </c>
      <c r="M95" s="400" t="s">
        <v>11</v>
      </c>
      <c r="N95" s="397" t="s">
        <v>15</v>
      </c>
    </row>
    <row r="96" spans="1:14" ht="34.5" thickBot="1" x14ac:dyDescent="0.3">
      <c r="A96" s="1560"/>
      <c r="B96" s="1567"/>
      <c r="C96" s="95" t="s">
        <v>194</v>
      </c>
      <c r="D96" s="398">
        <v>15400000</v>
      </c>
      <c r="E96" s="193" t="s">
        <v>193</v>
      </c>
      <c r="F96" s="193" t="s">
        <v>193</v>
      </c>
      <c r="G96" s="193" t="s">
        <v>65</v>
      </c>
      <c r="H96" s="219" t="s">
        <v>478</v>
      </c>
      <c r="I96" s="400" t="s">
        <v>8</v>
      </c>
      <c r="J96" s="197">
        <v>43250</v>
      </c>
      <c r="K96" s="400" t="s">
        <v>10</v>
      </c>
      <c r="L96" s="400" t="s">
        <v>12</v>
      </c>
      <c r="M96" s="400" t="s">
        <v>11</v>
      </c>
      <c r="N96" s="397" t="s">
        <v>15</v>
      </c>
    </row>
    <row r="97" spans="1:14" ht="34.5" thickBot="1" x14ac:dyDescent="0.3">
      <c r="A97" s="1560"/>
      <c r="B97" s="1567"/>
      <c r="C97" s="95" t="s">
        <v>195</v>
      </c>
      <c r="D97" s="398">
        <v>17600000</v>
      </c>
      <c r="E97" s="193" t="s">
        <v>193</v>
      </c>
      <c r="F97" s="193" t="s">
        <v>193</v>
      </c>
      <c r="G97" s="193" t="s">
        <v>65</v>
      </c>
      <c r="H97" s="219" t="s">
        <v>478</v>
      </c>
      <c r="I97" s="400" t="s">
        <v>8</v>
      </c>
      <c r="J97" s="197">
        <v>43250</v>
      </c>
      <c r="K97" s="400" t="s">
        <v>10</v>
      </c>
      <c r="L97" s="400" t="s">
        <v>12</v>
      </c>
      <c r="M97" s="400" t="s">
        <v>11</v>
      </c>
      <c r="N97" s="397" t="s">
        <v>15</v>
      </c>
    </row>
    <row r="98" spans="1:14" ht="34.5" thickBot="1" x14ac:dyDescent="0.3">
      <c r="A98" s="1560"/>
      <c r="B98" s="1567"/>
      <c r="C98" s="95" t="s">
        <v>196</v>
      </c>
      <c r="D98" s="398">
        <v>17600000</v>
      </c>
      <c r="E98" s="193" t="s">
        <v>193</v>
      </c>
      <c r="F98" s="193" t="s">
        <v>193</v>
      </c>
      <c r="G98" s="193" t="s">
        <v>65</v>
      </c>
      <c r="H98" s="219" t="s">
        <v>478</v>
      </c>
      <c r="I98" s="400" t="s">
        <v>8</v>
      </c>
      <c r="J98" s="197">
        <v>43250</v>
      </c>
      <c r="K98" s="400" t="s">
        <v>10</v>
      </c>
      <c r="L98" s="400" t="s">
        <v>12</v>
      </c>
      <c r="M98" s="400" t="s">
        <v>11</v>
      </c>
      <c r="N98" s="397" t="s">
        <v>15</v>
      </c>
    </row>
    <row r="99" spans="1:14" ht="34.5" thickBot="1" x14ac:dyDescent="0.3">
      <c r="A99" s="1560"/>
      <c r="B99" s="1567"/>
      <c r="C99" s="95" t="s">
        <v>197</v>
      </c>
      <c r="D99" s="398">
        <v>17600000</v>
      </c>
      <c r="E99" s="193" t="s">
        <v>193</v>
      </c>
      <c r="F99" s="193" t="s">
        <v>193</v>
      </c>
      <c r="G99" s="193" t="s">
        <v>65</v>
      </c>
      <c r="H99" s="219" t="s">
        <v>478</v>
      </c>
      <c r="I99" s="400" t="s">
        <v>8</v>
      </c>
      <c r="J99" s="197">
        <v>43250</v>
      </c>
      <c r="K99" s="400" t="s">
        <v>10</v>
      </c>
      <c r="L99" s="400" t="s">
        <v>12</v>
      </c>
      <c r="M99" s="400" t="s">
        <v>11</v>
      </c>
      <c r="N99" s="397" t="s">
        <v>15</v>
      </c>
    </row>
    <row r="100" spans="1:14" ht="34.5" thickBot="1" x14ac:dyDescent="0.3">
      <c r="A100" s="1560"/>
      <c r="B100" s="1567"/>
      <c r="C100" s="95" t="s">
        <v>198</v>
      </c>
      <c r="D100" s="398">
        <v>15400000</v>
      </c>
      <c r="E100" s="193" t="s">
        <v>193</v>
      </c>
      <c r="F100" s="193" t="s">
        <v>193</v>
      </c>
      <c r="G100" s="193" t="s">
        <v>65</v>
      </c>
      <c r="H100" s="219" t="s">
        <v>478</v>
      </c>
      <c r="I100" s="400" t="s">
        <v>8</v>
      </c>
      <c r="J100" s="197">
        <v>43250</v>
      </c>
      <c r="K100" s="400" t="s">
        <v>10</v>
      </c>
      <c r="L100" s="400" t="s">
        <v>12</v>
      </c>
      <c r="M100" s="400" t="s">
        <v>11</v>
      </c>
      <c r="N100" s="397" t="s">
        <v>15</v>
      </c>
    </row>
    <row r="101" spans="1:14" ht="33.75" x14ac:dyDescent="0.25">
      <c r="A101" s="1560"/>
      <c r="B101" s="1567"/>
      <c r="C101" s="95" t="s">
        <v>199</v>
      </c>
      <c r="D101" s="392">
        <v>8000000</v>
      </c>
      <c r="E101" s="193" t="s">
        <v>193</v>
      </c>
      <c r="F101" s="193" t="s">
        <v>193</v>
      </c>
      <c r="G101" s="193" t="s">
        <v>65</v>
      </c>
      <c r="H101" s="219" t="s">
        <v>478</v>
      </c>
      <c r="I101" s="400" t="s">
        <v>8</v>
      </c>
      <c r="J101" s="197">
        <v>43250</v>
      </c>
      <c r="K101" s="400" t="s">
        <v>10</v>
      </c>
      <c r="L101" s="400" t="s">
        <v>12</v>
      </c>
      <c r="M101" s="400" t="s">
        <v>11</v>
      </c>
      <c r="N101" s="397" t="s">
        <v>15</v>
      </c>
    </row>
    <row r="102" spans="1:14" x14ac:dyDescent="0.25">
      <c r="A102" s="1560"/>
      <c r="B102" s="1568"/>
      <c r="C102" s="96" t="s">
        <v>200</v>
      </c>
      <c r="D102" s="399">
        <v>152800000</v>
      </c>
      <c r="E102" s="194"/>
      <c r="F102" s="99"/>
      <c r="G102" s="194"/>
      <c r="H102" s="99"/>
      <c r="I102" s="194"/>
      <c r="J102" s="194"/>
      <c r="K102" s="194"/>
      <c r="L102" s="194"/>
      <c r="M102" s="194"/>
      <c r="N102" s="201"/>
    </row>
    <row r="103" spans="1:14" ht="45" x14ac:dyDescent="0.25">
      <c r="A103" s="1561"/>
      <c r="B103" s="311" t="s">
        <v>214</v>
      </c>
      <c r="C103" s="101"/>
      <c r="D103" s="398">
        <f>+D102+D94+D90+D82+D74+D66+D59+D51+D49+D41+D39+D31+D23+D15</f>
        <v>3204000000</v>
      </c>
      <c r="E103" s="194"/>
      <c r="F103" s="99"/>
      <c r="G103" s="194"/>
      <c r="H103" s="99"/>
      <c r="I103" s="194"/>
      <c r="J103" s="194"/>
      <c r="K103" s="194"/>
      <c r="L103" s="194"/>
      <c r="M103" s="194"/>
      <c r="N103" s="200"/>
    </row>
    <row r="104" spans="1:14" ht="15.75" thickBot="1" x14ac:dyDescent="0.3">
      <c r="A104" s="102"/>
      <c r="B104" s="103"/>
      <c r="C104" s="103"/>
      <c r="D104" s="401"/>
      <c r="E104" s="195"/>
      <c r="F104" s="103"/>
      <c r="G104" s="195"/>
      <c r="H104" s="103"/>
      <c r="I104" s="195"/>
      <c r="J104" s="195"/>
      <c r="K104" s="195"/>
      <c r="L104" s="195"/>
      <c r="M104" s="195"/>
      <c r="N104" s="202"/>
    </row>
    <row r="105" spans="1:14" x14ac:dyDescent="0.25">
      <c r="D105" s="402"/>
    </row>
  </sheetData>
  <mergeCells count="25">
    <mergeCell ref="A3:N3"/>
    <mergeCell ref="A5:A7"/>
    <mergeCell ref="B5:B7"/>
    <mergeCell ref="C5:C7"/>
    <mergeCell ref="D5:D7"/>
    <mergeCell ref="E5:E6"/>
    <mergeCell ref="F5:F6"/>
    <mergeCell ref="G5:G6"/>
    <mergeCell ref="H5:H6"/>
    <mergeCell ref="I5:N6"/>
    <mergeCell ref="A8:A103"/>
    <mergeCell ref="B8:B15"/>
    <mergeCell ref="B16:B23"/>
    <mergeCell ref="B24:B31"/>
    <mergeCell ref="B32:B39"/>
    <mergeCell ref="B40:B41"/>
    <mergeCell ref="B42:B49"/>
    <mergeCell ref="B50:B51"/>
    <mergeCell ref="B52:B59"/>
    <mergeCell ref="B60:B66"/>
    <mergeCell ref="B67:B74"/>
    <mergeCell ref="B75:B82"/>
    <mergeCell ref="B83:B90"/>
    <mergeCell ref="B91:B94"/>
    <mergeCell ref="B95:B102"/>
  </mergeCells>
  <dataValidations count="1">
    <dataValidation allowBlank="1" showInputMessage="1" showErrorMessage="1" promptTitle="Unidad de Negocio" prompt="Nivel Central_x000a_Aeropuerto_x000a_Regional_x000a_" sqref="C8:C14 C16:C22 C24:C30 C32:C38 C42:C48 C52:C58 C60:C65 C67:C73 C91:C93 C75:C81 C83:C89 C95:C101" xr:uid="{00000000-0002-0000-0B00-000000000000}"/>
  </dataValidations>
  <pageMargins left="0.7" right="0.7" top="0.75" bottom="0.75" header="0.3" footer="0.3"/>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tint="0.59999389629810485"/>
  </sheetPr>
  <dimension ref="A3:T206"/>
  <sheetViews>
    <sheetView zoomScale="90" zoomScaleNormal="90" workbookViewId="0">
      <pane xSplit="3" ySplit="6" topLeftCell="D7" activePane="bottomRight" state="frozen"/>
      <selection pane="topRight" activeCell="F1" sqref="F1"/>
      <selection pane="bottomLeft" activeCell="A7" sqref="A7"/>
      <selection pane="bottomRight" activeCell="D7" sqref="D7"/>
    </sheetView>
  </sheetViews>
  <sheetFormatPr baseColWidth="10" defaultRowHeight="12" x14ac:dyDescent="0.2"/>
  <cols>
    <col min="1" max="1" width="21.42578125" style="1032" customWidth="1"/>
    <col min="2" max="2" width="37.85546875" style="1177" customWidth="1"/>
    <col min="3" max="3" width="18" style="1031" customWidth="1"/>
    <col min="4" max="4" width="21.140625" style="1150" bestFit="1" customWidth="1"/>
    <col min="5" max="5" width="26.140625" style="1177" customWidth="1"/>
    <col min="6" max="6" width="32.5703125" style="1032" customWidth="1"/>
    <col min="7" max="7" width="31.85546875" style="1031" customWidth="1"/>
    <col min="8" max="8" width="19" style="1032" customWidth="1"/>
    <col min="9" max="9" width="19.28515625" style="1032" customWidth="1"/>
    <col min="10" max="10" width="19.7109375" style="1032" customWidth="1"/>
    <col min="11" max="11" width="20.5703125" style="1032" customWidth="1"/>
    <col min="12" max="12" width="14.140625" style="1032" customWidth="1"/>
    <col min="13" max="13" width="15.85546875" style="1032" customWidth="1"/>
    <col min="14" max="14" width="15.7109375" style="1032" customWidth="1"/>
    <col min="15" max="15" width="16.28515625" style="1032" customWidth="1"/>
    <col min="16" max="16" width="35.140625" style="1031" customWidth="1"/>
    <col min="17" max="17" width="12.85546875" style="1032" bestFit="1" customWidth="1"/>
    <col min="18" max="18" width="29.5703125" style="1032" customWidth="1"/>
    <col min="19" max="19" width="18.140625" style="1031" hidden="1" customWidth="1"/>
    <col min="20" max="20" width="22.7109375" style="1032" hidden="1" customWidth="1"/>
    <col min="21" max="16384" width="11.42578125" style="1032"/>
  </cols>
  <sheetData>
    <row r="3" spans="1:20" ht="78.75" customHeight="1" x14ac:dyDescent="0.2">
      <c r="A3" s="1519" t="s">
        <v>40</v>
      </c>
      <c r="B3" s="1520"/>
      <c r="C3" s="1520"/>
      <c r="D3" s="1520"/>
      <c r="E3" s="1520"/>
      <c r="F3" s="1520"/>
      <c r="G3" s="1520"/>
      <c r="H3" s="1520"/>
      <c r="I3" s="1520"/>
      <c r="J3" s="1520"/>
      <c r="K3" s="1520"/>
      <c r="L3" s="1520"/>
      <c r="M3" s="1520"/>
      <c r="N3" s="1520"/>
      <c r="O3" s="1520"/>
      <c r="P3" s="1520"/>
      <c r="Q3" s="1520"/>
      <c r="R3" s="1520"/>
    </row>
    <row r="4" spans="1:20" ht="12.75" thickBot="1" x14ac:dyDescent="0.25">
      <c r="A4" s="1178"/>
      <c r="B4" s="1179"/>
      <c r="C4" s="1176"/>
      <c r="D4" s="1145"/>
      <c r="E4" s="1179"/>
      <c r="F4" s="1178"/>
      <c r="G4" s="1176"/>
      <c r="H4" s="1178"/>
      <c r="I4" s="1178"/>
      <c r="J4" s="1178"/>
      <c r="K4" s="1178"/>
      <c r="L4" s="1178"/>
      <c r="M4" s="1178"/>
      <c r="N4" s="1178"/>
      <c r="O4" s="1178"/>
    </row>
    <row r="5" spans="1:20" ht="36" customHeight="1" thickTop="1" thickBot="1" x14ac:dyDescent="0.25">
      <c r="A5" s="1683" t="s">
        <v>41</v>
      </c>
      <c r="B5" s="1683" t="s">
        <v>42</v>
      </c>
      <c r="C5" s="1683" t="s">
        <v>43</v>
      </c>
      <c r="D5" s="1578" t="s">
        <v>44</v>
      </c>
      <c r="E5" s="1233" t="s">
        <v>45</v>
      </c>
      <c r="F5" s="1234" t="s">
        <v>46</v>
      </c>
      <c r="G5" s="1234" t="s">
        <v>47</v>
      </c>
      <c r="H5" s="1234" t="s">
        <v>48</v>
      </c>
      <c r="I5" s="1687" t="s">
        <v>49</v>
      </c>
      <c r="J5" s="1687"/>
      <c r="K5" s="1687"/>
      <c r="L5" s="1687"/>
      <c r="M5" s="1687"/>
      <c r="N5" s="1687"/>
      <c r="O5" s="1687"/>
      <c r="P5" s="1600" t="s">
        <v>986</v>
      </c>
      <c r="Q5" s="1600"/>
      <c r="R5" s="1600"/>
      <c r="S5" s="1684" t="s">
        <v>1436</v>
      </c>
      <c r="T5" s="1685"/>
    </row>
    <row r="6" spans="1:20" ht="49.5" thickTop="1" thickBot="1" x14ac:dyDescent="0.25">
      <c r="A6" s="1683"/>
      <c r="B6" s="1683"/>
      <c r="C6" s="1683"/>
      <c r="D6" s="1578"/>
      <c r="E6" s="1233" t="s">
        <v>50</v>
      </c>
      <c r="F6" s="1234" t="s">
        <v>574</v>
      </c>
      <c r="G6" s="1234" t="s">
        <v>1493</v>
      </c>
      <c r="H6" s="1234" t="s">
        <v>573</v>
      </c>
      <c r="I6" s="1234" t="s">
        <v>54</v>
      </c>
      <c r="J6" s="1234" t="s">
        <v>1539</v>
      </c>
      <c r="K6" s="1234" t="s">
        <v>56</v>
      </c>
      <c r="L6" s="1234" t="s">
        <v>57</v>
      </c>
      <c r="M6" s="1233" t="s">
        <v>58</v>
      </c>
      <c r="N6" s="1234" t="s">
        <v>59</v>
      </c>
      <c r="O6" s="1233" t="s">
        <v>572</v>
      </c>
      <c r="P6" s="1233" t="s">
        <v>989</v>
      </c>
      <c r="Q6" s="1233" t="s">
        <v>987</v>
      </c>
      <c r="R6" s="1233" t="s">
        <v>996</v>
      </c>
      <c r="S6" s="1003" t="s">
        <v>973</v>
      </c>
      <c r="T6" s="1001" t="s">
        <v>1127</v>
      </c>
    </row>
    <row r="7" spans="1:20" s="1242" customFormat="1" ht="34.5" customHeight="1" thickTop="1" x14ac:dyDescent="0.2">
      <c r="A7" s="1232" t="s">
        <v>967</v>
      </c>
      <c r="B7" s="1175" t="s">
        <v>1501</v>
      </c>
      <c r="C7" s="1235"/>
      <c r="D7" s="1154">
        <f>SUM(D8:D31)</f>
        <v>209737000000</v>
      </c>
      <c r="E7" s="1236"/>
      <c r="F7" s="1236"/>
      <c r="G7" s="1236"/>
      <c r="H7" s="1237"/>
      <c r="I7" s="1237"/>
      <c r="J7" s="1237"/>
      <c r="K7" s="1238"/>
      <c r="L7" s="1236"/>
      <c r="M7" s="1239"/>
      <c r="N7" s="1240"/>
      <c r="O7" s="1241"/>
      <c r="P7" s="1241"/>
      <c r="Q7" s="1241"/>
      <c r="R7" s="1271"/>
      <c r="S7" s="1270"/>
      <c r="T7" s="1241"/>
    </row>
    <row r="8" spans="1:20" s="1180" customFormat="1" ht="60" x14ac:dyDescent="0.2">
      <c r="A8" s="1210" t="s">
        <v>61</v>
      </c>
      <c r="B8" s="1193" t="s">
        <v>62</v>
      </c>
      <c r="C8" s="1194" t="s">
        <v>63</v>
      </c>
      <c r="D8" s="1147">
        <v>8326500000</v>
      </c>
      <c r="E8" s="1193"/>
      <c r="F8" s="1193" t="s">
        <v>1522</v>
      </c>
      <c r="G8" s="1194" t="s">
        <v>65</v>
      </c>
      <c r="H8" s="1686" t="s">
        <v>571</v>
      </c>
      <c r="I8" s="1195">
        <f>+J8</f>
        <v>43101</v>
      </c>
      <c r="J8" s="1195">
        <v>43101</v>
      </c>
      <c r="K8" s="1195">
        <f>+J8+60</f>
        <v>43161</v>
      </c>
      <c r="L8" s="1195">
        <f>+K8+30</f>
        <v>43191</v>
      </c>
      <c r="M8" s="1194">
        <v>6</v>
      </c>
      <c r="N8" s="1195">
        <f>+L8+60</f>
        <v>43251</v>
      </c>
      <c r="O8" s="1195">
        <f>+L8+M8*30</f>
        <v>43371</v>
      </c>
      <c r="P8" s="1196" t="s">
        <v>1540</v>
      </c>
      <c r="Q8" s="1197" t="s">
        <v>995</v>
      </c>
      <c r="R8" s="1228" t="s">
        <v>1541</v>
      </c>
      <c r="S8" s="1222"/>
      <c r="T8" s="1211"/>
    </row>
    <row r="9" spans="1:20" s="1180" customFormat="1" ht="60" x14ac:dyDescent="0.2">
      <c r="A9" s="1210" t="s">
        <v>61</v>
      </c>
      <c r="B9" s="1193" t="s">
        <v>67</v>
      </c>
      <c r="C9" s="1194" t="s">
        <v>63</v>
      </c>
      <c r="D9" s="1147">
        <v>778500000</v>
      </c>
      <c r="E9" s="1193"/>
      <c r="F9" s="1193"/>
      <c r="G9" s="1194" t="s">
        <v>65</v>
      </c>
      <c r="H9" s="1686"/>
      <c r="I9" s="1195">
        <f>+J9</f>
        <v>43101</v>
      </c>
      <c r="J9" s="1195">
        <v>43101</v>
      </c>
      <c r="K9" s="1195">
        <f>+J9+60</f>
        <v>43161</v>
      </c>
      <c r="L9" s="1195">
        <f>+K9+30</f>
        <v>43191</v>
      </c>
      <c r="M9" s="1194">
        <v>6</v>
      </c>
      <c r="N9" s="1195">
        <f>+L9+60</f>
        <v>43251</v>
      </c>
      <c r="O9" s="1195">
        <f>+L9+M9*30</f>
        <v>43371</v>
      </c>
      <c r="P9" s="1196" t="s">
        <v>1540</v>
      </c>
      <c r="Q9" s="1197" t="s">
        <v>995</v>
      </c>
      <c r="R9" s="1228" t="s">
        <v>1541</v>
      </c>
      <c r="S9" s="1222"/>
      <c r="T9" s="1211"/>
    </row>
    <row r="10" spans="1:20" s="1180" customFormat="1" ht="60" x14ac:dyDescent="0.2">
      <c r="A10" s="1210" t="s">
        <v>61</v>
      </c>
      <c r="B10" s="1193" t="s">
        <v>68</v>
      </c>
      <c r="C10" s="1194" t="s">
        <v>69</v>
      </c>
      <c r="D10" s="1147">
        <v>1380000000</v>
      </c>
      <c r="E10" s="1193"/>
      <c r="F10" s="1193" t="s">
        <v>1522</v>
      </c>
      <c r="G10" s="1194" t="s">
        <v>65</v>
      </c>
      <c r="H10" s="1686"/>
      <c r="I10" s="1195">
        <f>+J10</f>
        <v>43101</v>
      </c>
      <c r="J10" s="1195">
        <v>43101</v>
      </c>
      <c r="K10" s="1195">
        <f>+J10+60</f>
        <v>43161</v>
      </c>
      <c r="L10" s="1195">
        <f>+K10+30</f>
        <v>43191</v>
      </c>
      <c r="M10" s="1194">
        <v>6</v>
      </c>
      <c r="N10" s="1195">
        <f>+L10+60</f>
        <v>43251</v>
      </c>
      <c r="O10" s="1195">
        <f>+L10+M10*30</f>
        <v>43371</v>
      </c>
      <c r="P10" s="1196" t="s">
        <v>999</v>
      </c>
      <c r="Q10" s="1197" t="s">
        <v>995</v>
      </c>
      <c r="R10" s="1228" t="s">
        <v>1523</v>
      </c>
      <c r="S10" s="1222"/>
      <c r="T10" s="1211"/>
    </row>
    <row r="11" spans="1:20" s="1180" customFormat="1" ht="60" x14ac:dyDescent="0.2">
      <c r="A11" s="1210" t="s">
        <v>61</v>
      </c>
      <c r="B11" s="1193" t="s">
        <v>70</v>
      </c>
      <c r="C11" s="1194" t="s">
        <v>69</v>
      </c>
      <c r="D11" s="1147">
        <v>120000000</v>
      </c>
      <c r="E11" s="1193"/>
      <c r="F11" s="1193"/>
      <c r="G11" s="1194" t="s">
        <v>65</v>
      </c>
      <c r="H11" s="1686"/>
      <c r="I11" s="1195">
        <f>+J11</f>
        <v>43101</v>
      </c>
      <c r="J11" s="1195">
        <v>43101</v>
      </c>
      <c r="K11" s="1195">
        <f>+J11+60</f>
        <v>43161</v>
      </c>
      <c r="L11" s="1195">
        <f>+K11+30</f>
        <v>43191</v>
      </c>
      <c r="M11" s="1194">
        <v>6</v>
      </c>
      <c r="N11" s="1195">
        <f>+L11+60</f>
        <v>43251</v>
      </c>
      <c r="O11" s="1195">
        <f>+L11+M11*30</f>
        <v>43371</v>
      </c>
      <c r="P11" s="1196" t="s">
        <v>999</v>
      </c>
      <c r="Q11" s="1197" t="s">
        <v>995</v>
      </c>
      <c r="R11" s="1228" t="s">
        <v>1523</v>
      </c>
      <c r="S11" s="1222"/>
      <c r="T11" s="1211"/>
    </row>
    <row r="12" spans="1:20" s="1180" customFormat="1" ht="60" x14ac:dyDescent="0.2">
      <c r="A12" s="1210" t="s">
        <v>61</v>
      </c>
      <c r="B12" s="1193" t="s">
        <v>71</v>
      </c>
      <c r="C12" s="1194" t="s">
        <v>72</v>
      </c>
      <c r="D12" s="1147">
        <v>26900160474</v>
      </c>
      <c r="E12" s="1193" t="s">
        <v>73</v>
      </c>
      <c r="F12" s="1193" t="s">
        <v>1522</v>
      </c>
      <c r="G12" s="1194" t="s">
        <v>74</v>
      </c>
      <c r="H12" s="1686"/>
      <c r="I12" s="1195"/>
      <c r="J12" s="1195"/>
      <c r="K12" s="1195">
        <v>43101</v>
      </c>
      <c r="L12" s="1199">
        <v>2014</v>
      </c>
      <c r="M12" s="1194"/>
      <c r="N12" s="1195">
        <v>43374</v>
      </c>
      <c r="O12" s="1195">
        <v>43312</v>
      </c>
      <c r="P12" s="1196" t="s">
        <v>1001</v>
      </c>
      <c r="Q12" s="1194" t="s">
        <v>988</v>
      </c>
      <c r="R12" s="1228" t="s">
        <v>997</v>
      </c>
      <c r="S12" s="1223">
        <v>14518</v>
      </c>
      <c r="T12" s="1211"/>
    </row>
    <row r="13" spans="1:20" s="1180" customFormat="1" ht="60" x14ac:dyDescent="0.2">
      <c r="A13" s="1210" t="s">
        <v>61</v>
      </c>
      <c r="B13" s="1193" t="s">
        <v>75</v>
      </c>
      <c r="C13" s="1194" t="s">
        <v>72</v>
      </c>
      <c r="D13" s="1147">
        <v>909987008</v>
      </c>
      <c r="E13" s="1193" t="s">
        <v>73</v>
      </c>
      <c r="F13" s="1193"/>
      <c r="G13" s="1194" t="s">
        <v>74</v>
      </c>
      <c r="H13" s="1686"/>
      <c r="I13" s="1195"/>
      <c r="J13" s="1195"/>
      <c r="K13" s="1195">
        <v>43101</v>
      </c>
      <c r="L13" s="1199">
        <v>2014</v>
      </c>
      <c r="M13" s="1194"/>
      <c r="N13" s="1195">
        <v>43344</v>
      </c>
      <c r="O13" s="1195">
        <v>43312</v>
      </c>
      <c r="P13" s="1196" t="s">
        <v>1001</v>
      </c>
      <c r="Q13" s="1194" t="s">
        <v>988</v>
      </c>
      <c r="R13" s="1228" t="s">
        <v>998</v>
      </c>
      <c r="S13" s="1223">
        <v>12618</v>
      </c>
      <c r="T13" s="1211"/>
    </row>
    <row r="14" spans="1:20" s="1180" customFormat="1" ht="60" x14ac:dyDescent="0.2">
      <c r="A14" s="1210" t="s">
        <v>61</v>
      </c>
      <c r="B14" s="1193" t="s">
        <v>76</v>
      </c>
      <c r="C14" s="1194" t="s">
        <v>77</v>
      </c>
      <c r="D14" s="1147">
        <v>8725090000</v>
      </c>
      <c r="E14" s="1193" t="s">
        <v>78</v>
      </c>
      <c r="F14" s="1193"/>
      <c r="G14" s="1194" t="s">
        <v>74</v>
      </c>
      <c r="H14" s="1686"/>
      <c r="I14" s="1195"/>
      <c r="J14" s="1195"/>
      <c r="K14" s="1195">
        <v>43101</v>
      </c>
      <c r="L14" s="1195"/>
      <c r="M14" s="1194"/>
      <c r="N14" s="1195">
        <v>43282</v>
      </c>
      <c r="O14" s="1195">
        <v>44926</v>
      </c>
      <c r="P14" s="1196" t="s">
        <v>1000</v>
      </c>
      <c r="Q14" s="1200" t="s">
        <v>988</v>
      </c>
      <c r="R14" s="1228" t="s">
        <v>985</v>
      </c>
      <c r="S14" s="1223">
        <v>12318</v>
      </c>
      <c r="T14" s="1212"/>
    </row>
    <row r="15" spans="1:20" s="1180" customFormat="1" ht="60" x14ac:dyDescent="0.2">
      <c r="A15" s="1210" t="s">
        <v>61</v>
      </c>
      <c r="B15" s="1193" t="s">
        <v>79</v>
      </c>
      <c r="C15" s="1194" t="s">
        <v>80</v>
      </c>
      <c r="D15" s="1147">
        <v>47065608623</v>
      </c>
      <c r="E15" s="1193" t="s">
        <v>81</v>
      </c>
      <c r="F15" s="1193"/>
      <c r="G15" s="1194" t="s">
        <v>74</v>
      </c>
      <c r="H15" s="1686"/>
      <c r="I15" s="1195"/>
      <c r="J15" s="1195"/>
      <c r="K15" s="1195">
        <v>43101</v>
      </c>
      <c r="L15" s="1195"/>
      <c r="M15" s="1195"/>
      <c r="N15" s="1195">
        <v>43282</v>
      </c>
      <c r="O15" s="1195">
        <v>46752</v>
      </c>
      <c r="P15" s="1196" t="s">
        <v>1002</v>
      </c>
      <c r="Q15" s="1201" t="s">
        <v>988</v>
      </c>
      <c r="R15" s="1228" t="s">
        <v>984</v>
      </c>
      <c r="S15" s="1223">
        <v>13018</v>
      </c>
      <c r="T15" s="1212"/>
    </row>
    <row r="16" spans="1:20" s="1180" customFormat="1" ht="60" x14ac:dyDescent="0.2">
      <c r="A16" s="1210" t="s">
        <v>61</v>
      </c>
      <c r="B16" s="1193" t="s">
        <v>82</v>
      </c>
      <c r="C16" s="1194" t="s">
        <v>83</v>
      </c>
      <c r="D16" s="1147">
        <v>20616860624</v>
      </c>
      <c r="E16" s="1193" t="s">
        <v>84</v>
      </c>
      <c r="F16" s="1193" t="s">
        <v>1522</v>
      </c>
      <c r="G16" s="1194" t="s">
        <v>74</v>
      </c>
      <c r="H16" s="1686"/>
      <c r="I16" s="1195"/>
      <c r="J16" s="1195"/>
      <c r="K16" s="1195">
        <v>43101</v>
      </c>
      <c r="L16" s="1199">
        <v>2017</v>
      </c>
      <c r="M16" s="1195"/>
      <c r="N16" s="1195">
        <v>43313</v>
      </c>
      <c r="O16" s="1195">
        <v>43312</v>
      </c>
      <c r="P16" s="1196" t="s">
        <v>1001</v>
      </c>
      <c r="Q16" s="1201" t="s">
        <v>988</v>
      </c>
      <c r="R16" s="1228" t="s">
        <v>981</v>
      </c>
      <c r="S16" s="1223">
        <v>14618</v>
      </c>
      <c r="T16" s="1212"/>
    </row>
    <row r="17" spans="1:20" s="1180" customFormat="1" ht="84" x14ac:dyDescent="0.2">
      <c r="A17" s="1210" t="s">
        <v>61</v>
      </c>
      <c r="B17" s="1193" t="s">
        <v>85</v>
      </c>
      <c r="C17" s="1194" t="s">
        <v>83</v>
      </c>
      <c r="D17" s="1147">
        <v>2383139376</v>
      </c>
      <c r="E17" s="1193" t="s">
        <v>84</v>
      </c>
      <c r="F17" s="1193"/>
      <c r="G17" s="1194" t="s">
        <v>74</v>
      </c>
      <c r="H17" s="1686"/>
      <c r="I17" s="1195"/>
      <c r="J17" s="1195"/>
      <c r="K17" s="1195">
        <v>43101</v>
      </c>
      <c r="L17" s="1199">
        <v>2017</v>
      </c>
      <c r="M17" s="1195"/>
      <c r="N17" s="1195">
        <v>43282</v>
      </c>
      <c r="O17" s="1195">
        <v>43312</v>
      </c>
      <c r="P17" s="1196" t="s">
        <v>1001</v>
      </c>
      <c r="Q17" s="1201" t="s">
        <v>988</v>
      </c>
      <c r="R17" s="1228" t="s">
        <v>980</v>
      </c>
      <c r="S17" s="1223">
        <v>12218</v>
      </c>
      <c r="T17" s="1212"/>
    </row>
    <row r="18" spans="1:20" s="1180" customFormat="1" ht="72" x14ac:dyDescent="0.2">
      <c r="A18" s="1210" t="s">
        <v>61</v>
      </c>
      <c r="B18" s="1193" t="s">
        <v>86</v>
      </c>
      <c r="C18" s="1194" t="s">
        <v>562</v>
      </c>
      <c r="D18" s="1147">
        <v>14353860609</v>
      </c>
      <c r="E18" s="1193" t="s">
        <v>84</v>
      </c>
      <c r="F18" s="1193" t="s">
        <v>1522</v>
      </c>
      <c r="G18" s="1194" t="s">
        <v>74</v>
      </c>
      <c r="H18" s="1686"/>
      <c r="I18" s="1195"/>
      <c r="J18" s="1195"/>
      <c r="K18" s="1195">
        <v>43101</v>
      </c>
      <c r="L18" s="1199">
        <v>2017</v>
      </c>
      <c r="M18" s="1195"/>
      <c r="N18" s="1195">
        <v>43252</v>
      </c>
      <c r="O18" s="1195">
        <v>43312</v>
      </c>
      <c r="P18" s="1196" t="s">
        <v>1001</v>
      </c>
      <c r="Q18" s="1201" t="s">
        <v>988</v>
      </c>
      <c r="R18" s="1228" t="s">
        <v>983</v>
      </c>
      <c r="S18" s="1223">
        <v>14718</v>
      </c>
      <c r="T18" s="1212"/>
    </row>
    <row r="19" spans="1:20" s="1180" customFormat="1" ht="96" x14ac:dyDescent="0.2">
      <c r="A19" s="1210" t="s">
        <v>61</v>
      </c>
      <c r="B19" s="1193" t="s">
        <v>88</v>
      </c>
      <c r="C19" s="1194" t="s">
        <v>562</v>
      </c>
      <c r="D19" s="1147">
        <v>1116139391</v>
      </c>
      <c r="E19" s="1193" t="s">
        <v>84</v>
      </c>
      <c r="F19" s="1193"/>
      <c r="G19" s="1194" t="s">
        <v>74</v>
      </c>
      <c r="H19" s="1686"/>
      <c r="I19" s="1195"/>
      <c r="J19" s="1195"/>
      <c r="K19" s="1195">
        <v>43101</v>
      </c>
      <c r="L19" s="1199">
        <v>2017</v>
      </c>
      <c r="M19" s="1199"/>
      <c r="N19" s="1195">
        <v>43221</v>
      </c>
      <c r="O19" s="1195">
        <v>43312</v>
      </c>
      <c r="P19" s="1196" t="s">
        <v>1001</v>
      </c>
      <c r="Q19" s="1201" t="s">
        <v>988</v>
      </c>
      <c r="R19" s="1228" t="s">
        <v>979</v>
      </c>
      <c r="S19" s="1223">
        <v>2218</v>
      </c>
      <c r="T19" s="1212"/>
    </row>
    <row r="20" spans="1:20" s="1180" customFormat="1" ht="60" x14ac:dyDescent="0.2">
      <c r="A20" s="1210" t="s">
        <v>61</v>
      </c>
      <c r="B20" s="1193" t="s">
        <v>89</v>
      </c>
      <c r="C20" s="1194" t="s">
        <v>72</v>
      </c>
      <c r="D20" s="1147">
        <v>23000000000</v>
      </c>
      <c r="E20" s="1193"/>
      <c r="F20" s="1193" t="s">
        <v>1522</v>
      </c>
      <c r="G20" s="1194" t="s">
        <v>65</v>
      </c>
      <c r="H20" s="1686"/>
      <c r="I20" s="1195">
        <f>+J20-15</f>
        <v>43176</v>
      </c>
      <c r="J20" s="1195">
        <v>43191</v>
      </c>
      <c r="K20" s="1195">
        <f>+J20+60</f>
        <v>43251</v>
      </c>
      <c r="L20" s="1195">
        <f t="shared" ref="L20:L28" si="0">+K20+30</f>
        <v>43281</v>
      </c>
      <c r="M20" s="1199">
        <v>6</v>
      </c>
      <c r="N20" s="1195">
        <f t="shared" ref="N20:N28" si="1">+L20+60</f>
        <v>43341</v>
      </c>
      <c r="O20" s="1195">
        <f>+L20+M20*30</f>
        <v>43461</v>
      </c>
      <c r="P20" s="1196" t="s">
        <v>1003</v>
      </c>
      <c r="Q20" s="1194" t="s">
        <v>995</v>
      </c>
      <c r="R20" s="1228" t="s">
        <v>527</v>
      </c>
      <c r="S20" s="1224"/>
      <c r="T20" s="1212"/>
    </row>
    <row r="21" spans="1:20" s="1180" customFormat="1" ht="60" x14ac:dyDescent="0.2">
      <c r="A21" s="1210" t="s">
        <v>61</v>
      </c>
      <c r="B21" s="1193" t="s">
        <v>90</v>
      </c>
      <c r="C21" s="1194" t="s">
        <v>72</v>
      </c>
      <c r="D21" s="1147">
        <v>2000000000</v>
      </c>
      <c r="E21" s="1193"/>
      <c r="F21" s="1193"/>
      <c r="G21" s="1194" t="s">
        <v>65</v>
      </c>
      <c r="H21" s="1686"/>
      <c r="I21" s="1195">
        <f>+J21-15</f>
        <v>43176</v>
      </c>
      <c r="J21" s="1195">
        <v>43191</v>
      </c>
      <c r="K21" s="1195">
        <f>+J21+60</f>
        <v>43251</v>
      </c>
      <c r="L21" s="1195">
        <f t="shared" si="0"/>
        <v>43281</v>
      </c>
      <c r="M21" s="1199">
        <v>6</v>
      </c>
      <c r="N21" s="1195">
        <f t="shared" si="1"/>
        <v>43341</v>
      </c>
      <c r="O21" s="1195">
        <f>+L21+M21*30</f>
        <v>43461</v>
      </c>
      <c r="P21" s="1196" t="s">
        <v>1003</v>
      </c>
      <c r="Q21" s="1194" t="s">
        <v>995</v>
      </c>
      <c r="R21" s="1228"/>
      <c r="S21" s="1224"/>
      <c r="T21" s="1212"/>
    </row>
    <row r="22" spans="1:20" s="1180" customFormat="1" ht="84" x14ac:dyDescent="0.2">
      <c r="A22" s="1210" t="s">
        <v>61</v>
      </c>
      <c r="B22" s="1193" t="s">
        <v>91</v>
      </c>
      <c r="C22" s="1194" t="s">
        <v>92</v>
      </c>
      <c r="D22" s="1147">
        <v>3000000000</v>
      </c>
      <c r="E22" s="1193"/>
      <c r="F22" s="1193"/>
      <c r="G22" s="1194" t="s">
        <v>74</v>
      </c>
      <c r="H22" s="1686"/>
      <c r="I22" s="1195">
        <f>+J22</f>
        <v>43101</v>
      </c>
      <c r="J22" s="1195">
        <v>43101</v>
      </c>
      <c r="K22" s="1195">
        <f>+J22</f>
        <v>43101</v>
      </c>
      <c r="L22" s="1195">
        <f t="shared" si="0"/>
        <v>43131</v>
      </c>
      <c r="M22" s="1199">
        <v>12</v>
      </c>
      <c r="N22" s="1195">
        <f t="shared" si="1"/>
        <v>43191</v>
      </c>
      <c r="O22" s="1195">
        <f>+L22+M22*30-30</f>
        <v>43461</v>
      </c>
      <c r="P22" s="1202" t="s">
        <v>1524</v>
      </c>
      <c r="Q22" s="1203" t="s">
        <v>988</v>
      </c>
      <c r="R22" s="1229" t="s">
        <v>982</v>
      </c>
      <c r="S22" s="1223">
        <v>16618</v>
      </c>
      <c r="T22" s="1213"/>
    </row>
    <row r="23" spans="1:20" s="1180" customFormat="1" ht="96" x14ac:dyDescent="0.2">
      <c r="A23" s="1210" t="s">
        <v>61</v>
      </c>
      <c r="B23" s="1193" t="s">
        <v>93</v>
      </c>
      <c r="C23" s="1194"/>
      <c r="D23" s="1147">
        <f>9200000000*0</f>
        <v>0</v>
      </c>
      <c r="E23" s="1193"/>
      <c r="F23" s="1193"/>
      <c r="G23" s="1194" t="s">
        <v>74</v>
      </c>
      <c r="H23" s="1686"/>
      <c r="I23" s="1195">
        <f t="shared" ref="I23:I28" si="2">+J23-15</f>
        <v>43176</v>
      </c>
      <c r="J23" s="1195">
        <v>43191</v>
      </c>
      <c r="K23" s="1195">
        <f t="shared" ref="K23:K28" si="3">+J23+60</f>
        <v>43251</v>
      </c>
      <c r="L23" s="1195">
        <f t="shared" si="0"/>
        <v>43281</v>
      </c>
      <c r="M23" s="1199">
        <v>6</v>
      </c>
      <c r="N23" s="1195">
        <f t="shared" si="1"/>
        <v>43341</v>
      </c>
      <c r="O23" s="1195">
        <f t="shared" ref="O23:O28" si="4">+L23+M23*30</f>
        <v>43461</v>
      </c>
      <c r="P23" s="1196"/>
      <c r="Q23" s="1193"/>
      <c r="R23" s="1228"/>
      <c r="S23" s="1224"/>
      <c r="T23" s="1212"/>
    </row>
    <row r="24" spans="1:20" s="1180" customFormat="1" ht="108" x14ac:dyDescent="0.2">
      <c r="A24" s="1210" t="s">
        <v>61</v>
      </c>
      <c r="B24" s="1193" t="s">
        <v>94</v>
      </c>
      <c r="C24" s="1194"/>
      <c r="D24" s="1147">
        <f>800000000*0</f>
        <v>0</v>
      </c>
      <c r="E24" s="1193"/>
      <c r="F24" s="1193"/>
      <c r="G24" s="1194" t="s">
        <v>74</v>
      </c>
      <c r="H24" s="1686"/>
      <c r="I24" s="1195">
        <f t="shared" si="2"/>
        <v>43176</v>
      </c>
      <c r="J24" s="1195">
        <v>43191</v>
      </c>
      <c r="K24" s="1195">
        <f t="shared" si="3"/>
        <v>43251</v>
      </c>
      <c r="L24" s="1195">
        <f t="shared" si="0"/>
        <v>43281</v>
      </c>
      <c r="M24" s="1199">
        <v>6</v>
      </c>
      <c r="N24" s="1195">
        <f t="shared" si="1"/>
        <v>43341</v>
      </c>
      <c r="O24" s="1195">
        <f t="shared" si="4"/>
        <v>43461</v>
      </c>
      <c r="P24" s="1196"/>
      <c r="Q24" s="1193"/>
      <c r="R24" s="1228"/>
      <c r="S24" s="1224"/>
      <c r="T24" s="1212"/>
    </row>
    <row r="25" spans="1:20" s="1180" customFormat="1" ht="60" x14ac:dyDescent="0.2">
      <c r="A25" s="1210" t="s">
        <v>61</v>
      </c>
      <c r="B25" s="1193" t="s">
        <v>95</v>
      </c>
      <c r="C25" s="1194" t="s">
        <v>287</v>
      </c>
      <c r="D25" s="1147">
        <v>4600000000</v>
      </c>
      <c r="E25" s="1193"/>
      <c r="F25" s="1193" t="s">
        <v>1522</v>
      </c>
      <c r="G25" s="1194" t="s">
        <v>65</v>
      </c>
      <c r="H25" s="1686"/>
      <c r="I25" s="1195">
        <f t="shared" si="2"/>
        <v>43176</v>
      </c>
      <c r="J25" s="1195">
        <v>43191</v>
      </c>
      <c r="K25" s="1195">
        <f t="shared" si="3"/>
        <v>43251</v>
      </c>
      <c r="L25" s="1195">
        <f t="shared" si="0"/>
        <v>43281</v>
      </c>
      <c r="M25" s="1199">
        <v>6</v>
      </c>
      <c r="N25" s="1195">
        <f t="shared" si="1"/>
        <v>43341</v>
      </c>
      <c r="O25" s="1195">
        <f t="shared" si="4"/>
        <v>43461</v>
      </c>
      <c r="P25" s="1204" t="s">
        <v>1004</v>
      </c>
      <c r="Q25" s="1194" t="s">
        <v>995</v>
      </c>
      <c r="R25" s="1229" t="s">
        <v>1525</v>
      </c>
      <c r="S25" s="1222"/>
      <c r="T25" s="1214"/>
    </row>
    <row r="26" spans="1:20" s="1180" customFormat="1" ht="60" x14ac:dyDescent="0.2">
      <c r="A26" s="1210" t="s">
        <v>61</v>
      </c>
      <c r="B26" s="1193" t="s">
        <v>97</v>
      </c>
      <c r="C26" s="1194" t="s">
        <v>287</v>
      </c>
      <c r="D26" s="1147">
        <v>400000000</v>
      </c>
      <c r="E26" s="1193"/>
      <c r="F26" s="1193"/>
      <c r="G26" s="1194" t="s">
        <v>65</v>
      </c>
      <c r="H26" s="1686"/>
      <c r="I26" s="1195">
        <f t="shared" si="2"/>
        <v>43176</v>
      </c>
      <c r="J26" s="1195">
        <v>43191</v>
      </c>
      <c r="K26" s="1195">
        <f t="shared" si="3"/>
        <v>43251</v>
      </c>
      <c r="L26" s="1195">
        <f t="shared" si="0"/>
        <v>43281</v>
      </c>
      <c r="M26" s="1199">
        <v>6</v>
      </c>
      <c r="N26" s="1195">
        <f t="shared" si="1"/>
        <v>43341</v>
      </c>
      <c r="O26" s="1195">
        <f t="shared" si="4"/>
        <v>43461</v>
      </c>
      <c r="P26" s="1204" t="s">
        <v>1004</v>
      </c>
      <c r="Q26" s="1194" t="s">
        <v>995</v>
      </c>
      <c r="R26" s="1229" t="s">
        <v>1525</v>
      </c>
      <c r="S26" s="1222"/>
      <c r="T26" s="1214"/>
    </row>
    <row r="27" spans="1:20" s="1180" customFormat="1" ht="60" x14ac:dyDescent="0.2">
      <c r="A27" s="1210" t="s">
        <v>61</v>
      </c>
      <c r="B27" s="1193" t="s">
        <v>98</v>
      </c>
      <c r="C27" s="1194" t="s">
        <v>99</v>
      </c>
      <c r="D27" s="1147">
        <v>12880000000</v>
      </c>
      <c r="E27" s="1193"/>
      <c r="F27" s="1193" t="s">
        <v>1522</v>
      </c>
      <c r="G27" s="1194" t="s">
        <v>65</v>
      </c>
      <c r="H27" s="1686"/>
      <c r="I27" s="1195">
        <f t="shared" si="2"/>
        <v>43176</v>
      </c>
      <c r="J27" s="1195">
        <v>43191</v>
      </c>
      <c r="K27" s="1195">
        <f t="shared" si="3"/>
        <v>43251</v>
      </c>
      <c r="L27" s="1195">
        <f t="shared" si="0"/>
        <v>43281</v>
      </c>
      <c r="M27" s="1199">
        <v>6</v>
      </c>
      <c r="N27" s="1195">
        <f t="shared" si="1"/>
        <v>43341</v>
      </c>
      <c r="O27" s="1195">
        <f t="shared" si="4"/>
        <v>43461</v>
      </c>
      <c r="P27" s="1205" t="s">
        <v>1005</v>
      </c>
      <c r="Q27" s="1203" t="s">
        <v>988</v>
      </c>
      <c r="R27" s="1230" t="s">
        <v>1526</v>
      </c>
      <c r="S27" s="1222"/>
      <c r="T27" s="1214"/>
    </row>
    <row r="28" spans="1:20" s="1180" customFormat="1" ht="60" x14ac:dyDescent="0.2">
      <c r="A28" s="1210" t="s">
        <v>61</v>
      </c>
      <c r="B28" s="1193" t="s">
        <v>100</v>
      </c>
      <c r="C28" s="1194" t="s">
        <v>99</v>
      </c>
      <c r="D28" s="1147">
        <v>1120000000</v>
      </c>
      <c r="E28" s="1193"/>
      <c r="F28" s="1193"/>
      <c r="G28" s="1194" t="s">
        <v>65</v>
      </c>
      <c r="H28" s="1686"/>
      <c r="I28" s="1195">
        <f t="shared" si="2"/>
        <v>43176</v>
      </c>
      <c r="J28" s="1195">
        <v>43191</v>
      </c>
      <c r="K28" s="1195">
        <f t="shared" si="3"/>
        <v>43251</v>
      </c>
      <c r="L28" s="1195">
        <f t="shared" si="0"/>
        <v>43281</v>
      </c>
      <c r="M28" s="1199">
        <v>6</v>
      </c>
      <c r="N28" s="1195">
        <f t="shared" si="1"/>
        <v>43341</v>
      </c>
      <c r="O28" s="1195">
        <f t="shared" si="4"/>
        <v>43461</v>
      </c>
      <c r="P28" s="1205" t="s">
        <v>1005</v>
      </c>
      <c r="Q28" s="1203" t="s">
        <v>988</v>
      </c>
      <c r="R28" s="1230" t="s">
        <v>1526</v>
      </c>
      <c r="S28" s="1222"/>
      <c r="T28" s="1214"/>
    </row>
    <row r="29" spans="1:20" s="1180" customFormat="1" ht="60" x14ac:dyDescent="0.2">
      <c r="A29" s="1210" t="s">
        <v>61</v>
      </c>
      <c r="B29" s="1193" t="s">
        <v>570</v>
      </c>
      <c r="C29" s="1194" t="s">
        <v>569</v>
      </c>
      <c r="D29" s="1147">
        <v>15061153895</v>
      </c>
      <c r="E29" s="1193"/>
      <c r="F29" s="1193"/>
      <c r="G29" s="1194" t="s">
        <v>74</v>
      </c>
      <c r="H29" s="1686"/>
      <c r="I29" s="1195"/>
      <c r="J29" s="1195"/>
      <c r="K29" s="1195">
        <v>43282</v>
      </c>
      <c r="L29" s="1195"/>
      <c r="M29" s="1199"/>
      <c r="N29" s="1195">
        <v>43313</v>
      </c>
      <c r="O29" s="1195">
        <f>+N29*30</f>
        <v>1299390</v>
      </c>
      <c r="P29" s="1204" t="s">
        <v>1527</v>
      </c>
      <c r="Q29" s="1197" t="s">
        <v>703</v>
      </c>
      <c r="R29" s="1231"/>
      <c r="S29" s="1222"/>
      <c r="T29" s="1214"/>
    </row>
    <row r="30" spans="1:20" s="1180" customFormat="1" ht="60" x14ac:dyDescent="0.2">
      <c r="A30" s="1210" t="s">
        <v>61</v>
      </c>
      <c r="B30" s="1193" t="s">
        <v>101</v>
      </c>
      <c r="C30" s="1194" t="s">
        <v>102</v>
      </c>
      <c r="D30" s="1147">
        <f>5495400000*0</f>
        <v>0</v>
      </c>
      <c r="E30" s="1193"/>
      <c r="F30" s="1193"/>
      <c r="G30" s="1194" t="s">
        <v>65</v>
      </c>
      <c r="H30" s="1686"/>
      <c r="I30" s="1195">
        <f>+J30-15</f>
        <v>43206</v>
      </c>
      <c r="J30" s="1195">
        <v>43221</v>
      </c>
      <c r="K30" s="1195">
        <f t="shared" ref="K30:K43" si="5">+J30+60</f>
        <v>43281</v>
      </c>
      <c r="L30" s="1195">
        <f t="shared" ref="L30:L46" si="6">+K30+30</f>
        <v>43311</v>
      </c>
      <c r="M30" s="1199">
        <v>6</v>
      </c>
      <c r="N30" s="1195">
        <f t="shared" ref="N30:N46" si="7">+L30+60</f>
        <v>43371</v>
      </c>
      <c r="O30" s="1195">
        <f>+L30+M30*30-30</f>
        <v>43461</v>
      </c>
      <c r="P30" s="1196" t="s">
        <v>1528</v>
      </c>
      <c r="Q30" s="1197" t="s">
        <v>703</v>
      </c>
      <c r="R30" s="1231"/>
      <c r="S30" s="1222"/>
      <c r="T30" s="1214"/>
    </row>
    <row r="31" spans="1:20" s="1180" customFormat="1" ht="48" x14ac:dyDescent="0.2">
      <c r="A31" s="1210"/>
      <c r="B31" s="1193" t="s">
        <v>178</v>
      </c>
      <c r="C31" s="1194" t="s">
        <v>179</v>
      </c>
      <c r="D31" s="1147">
        <v>15000000000</v>
      </c>
      <c r="E31" s="1193" t="s">
        <v>1529</v>
      </c>
      <c r="F31" s="1193"/>
      <c r="G31" s="1194" t="s">
        <v>74</v>
      </c>
      <c r="H31" s="1194"/>
      <c r="I31" s="1195">
        <f t="shared" ref="I31" si="8">+J31-15</f>
        <v>43117</v>
      </c>
      <c r="J31" s="1195">
        <v>43132</v>
      </c>
      <c r="K31" s="1195">
        <f t="shared" si="5"/>
        <v>43192</v>
      </c>
      <c r="L31" s="1195">
        <f t="shared" si="6"/>
        <v>43222</v>
      </c>
      <c r="M31" s="1199">
        <v>4</v>
      </c>
      <c r="N31" s="1195">
        <f t="shared" si="7"/>
        <v>43282</v>
      </c>
      <c r="O31" s="1195">
        <f t="shared" ref="O31" si="9">+L31+M31*30</f>
        <v>43342</v>
      </c>
      <c r="P31" s="1204" t="s">
        <v>1006</v>
      </c>
      <c r="Q31" s="1197" t="s">
        <v>703</v>
      </c>
      <c r="R31" s="1272" t="s">
        <v>1016</v>
      </c>
      <c r="S31" s="1222"/>
      <c r="T31" s="1214"/>
    </row>
    <row r="32" spans="1:20" s="1242" customFormat="1" ht="36" x14ac:dyDescent="0.2">
      <c r="A32" s="1209" t="s">
        <v>968</v>
      </c>
      <c r="B32" s="1191" t="s">
        <v>1502</v>
      </c>
      <c r="C32" s="973"/>
      <c r="D32" s="1156">
        <f>SUM(D33:D39)</f>
        <v>20000000000</v>
      </c>
      <c r="E32" s="1243"/>
      <c r="F32" s="1243"/>
      <c r="G32" s="1243"/>
      <c r="H32" s="1244"/>
      <c r="I32" s="1244"/>
      <c r="J32" s="1244"/>
      <c r="K32" s="1245"/>
      <c r="L32" s="1243"/>
      <c r="M32" s="1246"/>
      <c r="N32" s="1247"/>
      <c r="O32" s="1248"/>
      <c r="P32" s="1246"/>
      <c r="Q32" s="1248"/>
      <c r="R32" s="1273"/>
      <c r="S32" s="1270"/>
      <c r="T32" s="1273"/>
    </row>
    <row r="33" spans="1:20" s="1180" customFormat="1" ht="72" x14ac:dyDescent="0.2">
      <c r="A33" s="1210" t="s">
        <v>103</v>
      </c>
      <c r="B33" s="1193" t="s">
        <v>104</v>
      </c>
      <c r="C33" s="1194" t="s">
        <v>80</v>
      </c>
      <c r="D33" s="1147">
        <v>828000000</v>
      </c>
      <c r="E33" s="1193"/>
      <c r="F33" s="1193" t="s">
        <v>1522</v>
      </c>
      <c r="G33" s="1194" t="s">
        <v>65</v>
      </c>
      <c r="H33" s="1686" t="s">
        <v>566</v>
      </c>
      <c r="I33" s="1195">
        <f>+J33</f>
        <v>43101</v>
      </c>
      <c r="J33" s="1195">
        <v>43101</v>
      </c>
      <c r="K33" s="1195">
        <f t="shared" si="5"/>
        <v>43161</v>
      </c>
      <c r="L33" s="1195">
        <f t="shared" si="6"/>
        <v>43191</v>
      </c>
      <c r="M33" s="1199">
        <v>9</v>
      </c>
      <c r="N33" s="1195">
        <f t="shared" si="7"/>
        <v>43251</v>
      </c>
      <c r="O33" s="1195">
        <f>+L33+M33*30</f>
        <v>43461</v>
      </c>
      <c r="P33" s="1205" t="s">
        <v>1011</v>
      </c>
      <c r="Q33" s="1197" t="s">
        <v>995</v>
      </c>
      <c r="R33" s="1231"/>
      <c r="S33" s="1222"/>
      <c r="T33" s="1211"/>
    </row>
    <row r="34" spans="1:20" s="1180" customFormat="1" ht="72" x14ac:dyDescent="0.2">
      <c r="A34" s="1210" t="s">
        <v>103</v>
      </c>
      <c r="B34" s="1193" t="s">
        <v>105</v>
      </c>
      <c r="C34" s="1194" t="s">
        <v>80</v>
      </c>
      <c r="D34" s="1147">
        <v>72000000</v>
      </c>
      <c r="E34" s="1193"/>
      <c r="F34" s="1193"/>
      <c r="G34" s="1194" t="s">
        <v>65</v>
      </c>
      <c r="H34" s="1686"/>
      <c r="I34" s="1195">
        <f>+J34</f>
        <v>43101</v>
      </c>
      <c r="J34" s="1195">
        <v>43101</v>
      </c>
      <c r="K34" s="1195">
        <f t="shared" si="5"/>
        <v>43161</v>
      </c>
      <c r="L34" s="1195">
        <f t="shared" si="6"/>
        <v>43191</v>
      </c>
      <c r="M34" s="1199">
        <v>9</v>
      </c>
      <c r="N34" s="1195">
        <f t="shared" si="7"/>
        <v>43251</v>
      </c>
      <c r="O34" s="1195">
        <f>+L34+M34*30</f>
        <v>43461</v>
      </c>
      <c r="P34" s="1205" t="s">
        <v>1011</v>
      </c>
      <c r="Q34" s="1197" t="s">
        <v>995</v>
      </c>
      <c r="R34" s="1231"/>
      <c r="S34" s="1222"/>
      <c r="T34" s="1211"/>
    </row>
    <row r="35" spans="1:20" s="1180" customFormat="1" ht="72" x14ac:dyDescent="0.2">
      <c r="A35" s="1210" t="s">
        <v>103</v>
      </c>
      <c r="B35" s="1193" t="s">
        <v>106</v>
      </c>
      <c r="C35" s="1194" t="s">
        <v>80</v>
      </c>
      <c r="D35" s="1147">
        <v>6000240000</v>
      </c>
      <c r="E35" s="1193"/>
      <c r="F35" s="1193" t="s">
        <v>1522</v>
      </c>
      <c r="G35" s="1194" t="s">
        <v>65</v>
      </c>
      <c r="H35" s="1686"/>
      <c r="I35" s="1195">
        <f>+J35</f>
        <v>43101</v>
      </c>
      <c r="J35" s="1195">
        <v>43101</v>
      </c>
      <c r="K35" s="1195">
        <f t="shared" si="5"/>
        <v>43161</v>
      </c>
      <c r="L35" s="1195">
        <f t="shared" si="6"/>
        <v>43191</v>
      </c>
      <c r="M35" s="1199">
        <v>8</v>
      </c>
      <c r="N35" s="1195">
        <f t="shared" si="7"/>
        <v>43251</v>
      </c>
      <c r="O35" s="1195">
        <f>+L35+M35*30</f>
        <v>43431</v>
      </c>
      <c r="P35" s="1196" t="s">
        <v>1012</v>
      </c>
      <c r="Q35" s="1197" t="s">
        <v>995</v>
      </c>
      <c r="R35" s="1231"/>
      <c r="S35" s="1222"/>
      <c r="T35" s="1211"/>
    </row>
    <row r="36" spans="1:20" s="1180" customFormat="1" ht="72" x14ac:dyDescent="0.2">
      <c r="A36" s="1210" t="s">
        <v>103</v>
      </c>
      <c r="B36" s="1193" t="s">
        <v>107</v>
      </c>
      <c r="C36" s="1194" t="s">
        <v>80</v>
      </c>
      <c r="D36" s="1147">
        <v>521760000</v>
      </c>
      <c r="E36" s="1193"/>
      <c r="F36" s="1193"/>
      <c r="G36" s="1194" t="s">
        <v>65</v>
      </c>
      <c r="H36" s="1686"/>
      <c r="I36" s="1195">
        <f>+J36</f>
        <v>43101</v>
      </c>
      <c r="J36" s="1195">
        <v>43101</v>
      </c>
      <c r="K36" s="1195">
        <f t="shared" si="5"/>
        <v>43161</v>
      </c>
      <c r="L36" s="1195">
        <f t="shared" si="6"/>
        <v>43191</v>
      </c>
      <c r="M36" s="1199">
        <v>8</v>
      </c>
      <c r="N36" s="1195">
        <f t="shared" si="7"/>
        <v>43251</v>
      </c>
      <c r="O36" s="1195">
        <f>+L36+M36*30</f>
        <v>43431</v>
      </c>
      <c r="P36" s="1196" t="s">
        <v>1013</v>
      </c>
      <c r="Q36" s="1197" t="s">
        <v>995</v>
      </c>
      <c r="R36" s="1231"/>
      <c r="S36" s="1222"/>
      <c r="T36" s="1211"/>
    </row>
    <row r="37" spans="1:20" s="1180" customFormat="1" ht="72" x14ac:dyDescent="0.2">
      <c r="A37" s="1210" t="s">
        <v>103</v>
      </c>
      <c r="B37" s="1193" t="s">
        <v>108</v>
      </c>
      <c r="C37" s="1194" t="s">
        <v>80</v>
      </c>
      <c r="D37" s="1147">
        <v>11295760000</v>
      </c>
      <c r="E37" s="1193"/>
      <c r="F37" s="1193" t="s">
        <v>1522</v>
      </c>
      <c r="G37" s="1194" t="s">
        <v>65</v>
      </c>
      <c r="H37" s="1686"/>
      <c r="I37" s="1195">
        <f>+J37-15</f>
        <v>43206</v>
      </c>
      <c r="J37" s="1195">
        <v>43221</v>
      </c>
      <c r="K37" s="1195">
        <f t="shared" si="5"/>
        <v>43281</v>
      </c>
      <c r="L37" s="1195">
        <f t="shared" si="6"/>
        <v>43311</v>
      </c>
      <c r="M37" s="1199">
        <v>6</v>
      </c>
      <c r="N37" s="1195">
        <f t="shared" si="7"/>
        <v>43371</v>
      </c>
      <c r="O37" s="1195">
        <f t="shared" ref="O37:O45" si="10">+L37+M37*30-30</f>
        <v>43461</v>
      </c>
      <c r="P37" s="1204" t="s">
        <v>1530</v>
      </c>
      <c r="Q37" s="1197" t="s">
        <v>703</v>
      </c>
      <c r="R37" s="1230" t="s">
        <v>1531</v>
      </c>
      <c r="S37" s="1222"/>
      <c r="T37" s="1211"/>
    </row>
    <row r="38" spans="1:20" s="1180" customFormat="1" ht="72" x14ac:dyDescent="0.2">
      <c r="A38" s="1210" t="s">
        <v>103</v>
      </c>
      <c r="B38" s="1193" t="s">
        <v>109</v>
      </c>
      <c r="C38" s="1194" t="s">
        <v>80</v>
      </c>
      <c r="D38" s="1147">
        <v>982240000</v>
      </c>
      <c r="E38" s="1193"/>
      <c r="F38" s="1193"/>
      <c r="G38" s="1194" t="s">
        <v>65</v>
      </c>
      <c r="H38" s="1686"/>
      <c r="I38" s="1195">
        <f>+J38-15</f>
        <v>43206</v>
      </c>
      <c r="J38" s="1195">
        <v>43221</v>
      </c>
      <c r="K38" s="1195">
        <f t="shared" si="5"/>
        <v>43281</v>
      </c>
      <c r="L38" s="1195">
        <f t="shared" si="6"/>
        <v>43311</v>
      </c>
      <c r="M38" s="1199">
        <v>6</v>
      </c>
      <c r="N38" s="1195">
        <f t="shared" si="7"/>
        <v>43371</v>
      </c>
      <c r="O38" s="1195">
        <f t="shared" si="10"/>
        <v>43461</v>
      </c>
      <c r="P38" s="1204" t="s">
        <v>1530</v>
      </c>
      <c r="Q38" s="1197" t="s">
        <v>703</v>
      </c>
      <c r="R38" s="1230" t="s">
        <v>1531</v>
      </c>
      <c r="S38" s="1222"/>
      <c r="T38" s="1211"/>
    </row>
    <row r="39" spans="1:20" s="1180" customFormat="1" ht="72" x14ac:dyDescent="0.2">
      <c r="A39" s="1210" t="s">
        <v>103</v>
      </c>
      <c r="B39" s="1193" t="s">
        <v>110</v>
      </c>
      <c r="C39" s="1194" t="s">
        <v>80</v>
      </c>
      <c r="D39" s="1147">
        <v>300000000</v>
      </c>
      <c r="E39" s="1193"/>
      <c r="F39" s="1193"/>
      <c r="G39" s="1194" t="s">
        <v>65</v>
      </c>
      <c r="H39" s="1686"/>
      <c r="I39" s="1195">
        <f>+J39-15</f>
        <v>43206</v>
      </c>
      <c r="J39" s="1195">
        <v>43221</v>
      </c>
      <c r="K39" s="1195">
        <f t="shared" si="5"/>
        <v>43281</v>
      </c>
      <c r="L39" s="1195">
        <f t="shared" si="6"/>
        <v>43311</v>
      </c>
      <c r="M39" s="1199">
        <v>6</v>
      </c>
      <c r="N39" s="1195">
        <f t="shared" si="7"/>
        <v>43371</v>
      </c>
      <c r="O39" s="1195">
        <f t="shared" si="10"/>
        <v>43461</v>
      </c>
      <c r="P39" s="1196" t="s">
        <v>1532</v>
      </c>
      <c r="Q39" s="1197" t="s">
        <v>703</v>
      </c>
      <c r="R39" s="1228" t="s">
        <v>1533</v>
      </c>
      <c r="S39" s="1222"/>
      <c r="T39" s="1211"/>
    </row>
    <row r="40" spans="1:20" s="1242" customFormat="1" ht="33" customHeight="1" x14ac:dyDescent="0.2">
      <c r="A40" s="1209" t="s">
        <v>970</v>
      </c>
      <c r="B40" s="1191" t="s">
        <v>1503</v>
      </c>
      <c r="C40" s="973"/>
      <c r="D40" s="1156">
        <f>SUM(D41)</f>
        <v>6000000000</v>
      </c>
      <c r="E40" s="1243"/>
      <c r="F40" s="1243"/>
      <c r="G40" s="1243"/>
      <c r="H40" s="1244"/>
      <c r="I40" s="1244"/>
      <c r="J40" s="1244"/>
      <c r="K40" s="1245"/>
      <c r="L40" s="1243"/>
      <c r="M40" s="1246"/>
      <c r="N40" s="1247"/>
      <c r="O40" s="1248"/>
      <c r="P40" s="1246"/>
      <c r="Q40" s="1248"/>
      <c r="R40" s="1273"/>
      <c r="S40" s="1270"/>
      <c r="T40" s="1273"/>
    </row>
    <row r="41" spans="1:20" s="1180" customFormat="1" ht="72" x14ac:dyDescent="0.2">
      <c r="A41" s="1210" t="s">
        <v>111</v>
      </c>
      <c r="B41" s="1193" t="s">
        <v>112</v>
      </c>
      <c r="C41" s="1194" t="s">
        <v>1017</v>
      </c>
      <c r="D41" s="1207">
        <v>6000000000</v>
      </c>
      <c r="E41" s="1193"/>
      <c r="F41" s="1193" t="s">
        <v>568</v>
      </c>
      <c r="G41" s="1194" t="s">
        <v>561</v>
      </c>
      <c r="H41" s="1194"/>
      <c r="I41" s="1195">
        <f>+J41-15</f>
        <v>43206</v>
      </c>
      <c r="J41" s="1195">
        <v>43221</v>
      </c>
      <c r="K41" s="1195">
        <f t="shared" si="5"/>
        <v>43281</v>
      </c>
      <c r="L41" s="1195">
        <f t="shared" si="6"/>
        <v>43311</v>
      </c>
      <c r="M41" s="1199">
        <v>6</v>
      </c>
      <c r="N41" s="1195">
        <f t="shared" si="7"/>
        <v>43371</v>
      </c>
      <c r="O41" s="1195">
        <f t="shared" si="10"/>
        <v>43461</v>
      </c>
      <c r="P41" s="1196" t="s">
        <v>1532</v>
      </c>
      <c r="Q41" s="1197" t="s">
        <v>703</v>
      </c>
      <c r="R41" s="1228" t="s">
        <v>1533</v>
      </c>
      <c r="S41" s="1222"/>
      <c r="T41" s="1211"/>
    </row>
    <row r="42" spans="1:20" s="1242" customFormat="1" ht="36" x14ac:dyDescent="0.2">
      <c r="A42" s="1209" t="s">
        <v>972</v>
      </c>
      <c r="B42" s="1191" t="s">
        <v>1504</v>
      </c>
      <c r="C42" s="973"/>
      <c r="D42" s="1156">
        <f>SUM(D43)</f>
        <v>4500000000</v>
      </c>
      <c r="E42" s="1243"/>
      <c r="F42" s="1243"/>
      <c r="G42" s="1243"/>
      <c r="H42" s="1244"/>
      <c r="I42" s="1244"/>
      <c r="J42" s="1244"/>
      <c r="K42" s="1245"/>
      <c r="L42" s="1243"/>
      <c r="M42" s="1246"/>
      <c r="N42" s="1247"/>
      <c r="O42" s="1248"/>
      <c r="P42" s="1246"/>
      <c r="Q42" s="1248"/>
      <c r="R42" s="1273"/>
      <c r="S42" s="1270"/>
      <c r="T42" s="1273"/>
    </row>
    <row r="43" spans="1:20" s="1180" customFormat="1" ht="72" x14ac:dyDescent="0.2">
      <c r="A43" s="1210" t="s">
        <v>113</v>
      </c>
      <c r="B43" s="1193" t="s">
        <v>112</v>
      </c>
      <c r="C43" s="1194" t="s">
        <v>1017</v>
      </c>
      <c r="D43" s="1207">
        <v>4500000000</v>
      </c>
      <c r="E43" s="1193"/>
      <c r="F43" s="1193" t="s">
        <v>567</v>
      </c>
      <c r="G43" s="1194" t="s">
        <v>561</v>
      </c>
      <c r="H43" s="1194"/>
      <c r="I43" s="1195">
        <f>+J43-15</f>
        <v>43206</v>
      </c>
      <c r="J43" s="1195">
        <v>43221</v>
      </c>
      <c r="K43" s="1195">
        <f t="shared" si="5"/>
        <v>43281</v>
      </c>
      <c r="L43" s="1195">
        <f t="shared" si="6"/>
        <v>43311</v>
      </c>
      <c r="M43" s="1199">
        <v>6</v>
      </c>
      <c r="N43" s="1195">
        <f t="shared" si="7"/>
        <v>43371</v>
      </c>
      <c r="O43" s="1195">
        <f t="shared" si="10"/>
        <v>43461</v>
      </c>
      <c r="P43" s="1196" t="s">
        <v>1532</v>
      </c>
      <c r="Q43" s="1197" t="s">
        <v>703</v>
      </c>
      <c r="R43" s="1228" t="s">
        <v>1533</v>
      </c>
      <c r="S43" s="1222"/>
      <c r="T43" s="1211"/>
    </row>
    <row r="44" spans="1:20" s="1242" customFormat="1" ht="30.75" customHeight="1" x14ac:dyDescent="0.2">
      <c r="A44" s="1209" t="s">
        <v>969</v>
      </c>
      <c r="B44" s="1191" t="s">
        <v>1505</v>
      </c>
      <c r="C44" s="973"/>
      <c r="D44" s="1156">
        <f>SUM(D45:D66)</f>
        <v>96000000000</v>
      </c>
      <c r="E44" s="1243"/>
      <c r="F44" s="1243"/>
      <c r="G44" s="1243"/>
      <c r="H44" s="1244"/>
      <c r="I44" s="1244"/>
      <c r="J44" s="1244"/>
      <c r="K44" s="1245"/>
      <c r="L44" s="1243"/>
      <c r="M44" s="1246"/>
      <c r="N44" s="1247"/>
      <c r="O44" s="1248"/>
      <c r="P44" s="1246"/>
      <c r="Q44" s="1248"/>
      <c r="R44" s="1273"/>
      <c r="S44" s="1270"/>
      <c r="T44" s="1273"/>
    </row>
    <row r="45" spans="1:20" s="1180" customFormat="1" ht="84" x14ac:dyDescent="0.2">
      <c r="A45" s="1210" t="s">
        <v>114</v>
      </c>
      <c r="B45" s="1193" t="s">
        <v>91</v>
      </c>
      <c r="C45" s="1194" t="s">
        <v>92</v>
      </c>
      <c r="D45" s="1147">
        <v>2800000000</v>
      </c>
      <c r="E45" s="1193"/>
      <c r="F45" s="1193"/>
      <c r="G45" s="1194" t="s">
        <v>74</v>
      </c>
      <c r="H45" s="1686" t="s">
        <v>566</v>
      </c>
      <c r="I45" s="1195">
        <f>+J45</f>
        <v>43101</v>
      </c>
      <c r="J45" s="1195">
        <v>43101</v>
      </c>
      <c r="K45" s="1195">
        <f>+J45</f>
        <v>43101</v>
      </c>
      <c r="L45" s="1195">
        <f t="shared" si="6"/>
        <v>43131</v>
      </c>
      <c r="M45" s="1199">
        <v>12</v>
      </c>
      <c r="N45" s="1195">
        <f t="shared" si="7"/>
        <v>43191</v>
      </c>
      <c r="O45" s="1195">
        <f t="shared" si="10"/>
        <v>43461</v>
      </c>
      <c r="P45" s="1196" t="s">
        <v>1007</v>
      </c>
      <c r="Q45" s="1208" t="s">
        <v>988</v>
      </c>
      <c r="R45" s="1228" t="s">
        <v>978</v>
      </c>
      <c r="S45" s="1223"/>
      <c r="T45" s="1212"/>
    </row>
    <row r="46" spans="1:20" s="1180" customFormat="1" ht="84" x14ac:dyDescent="0.2">
      <c r="A46" s="1210" t="s">
        <v>114</v>
      </c>
      <c r="B46" s="1193" t="s">
        <v>565</v>
      </c>
      <c r="C46" s="1194" t="s">
        <v>92</v>
      </c>
      <c r="D46" s="1147">
        <v>5444467776</v>
      </c>
      <c r="E46" s="1193"/>
      <c r="F46" s="1193"/>
      <c r="G46" s="1194" t="s">
        <v>74</v>
      </c>
      <c r="H46" s="1686"/>
      <c r="I46" s="1195">
        <f>+J46-15</f>
        <v>43145</v>
      </c>
      <c r="J46" s="1195">
        <v>43160</v>
      </c>
      <c r="K46" s="1195">
        <f>+J46+60</f>
        <v>43220</v>
      </c>
      <c r="L46" s="1195">
        <f t="shared" si="6"/>
        <v>43250</v>
      </c>
      <c r="M46" s="1199">
        <v>5</v>
      </c>
      <c r="N46" s="1195">
        <f t="shared" si="7"/>
        <v>43310</v>
      </c>
      <c r="O46" s="1195">
        <f>+L46+M46*30</f>
        <v>43400</v>
      </c>
      <c r="P46" s="1204" t="s">
        <v>1534</v>
      </c>
      <c r="Q46" s="1197" t="s">
        <v>703</v>
      </c>
      <c r="R46" s="1231"/>
      <c r="S46" s="1222"/>
      <c r="T46" s="1211"/>
    </row>
    <row r="47" spans="1:20" s="1180" customFormat="1" ht="60" x14ac:dyDescent="0.2">
      <c r="A47" s="1210" t="s">
        <v>114</v>
      </c>
      <c r="B47" s="1193" t="s">
        <v>82</v>
      </c>
      <c r="C47" s="1194" t="s">
        <v>83</v>
      </c>
      <c r="D47" s="1147">
        <v>19760000000</v>
      </c>
      <c r="E47" s="1193" t="s">
        <v>84</v>
      </c>
      <c r="F47" s="1193" t="s">
        <v>1522</v>
      </c>
      <c r="G47" s="1194" t="s">
        <v>74</v>
      </c>
      <c r="H47" s="1686"/>
      <c r="I47" s="1195"/>
      <c r="J47" s="1195"/>
      <c r="K47" s="1195">
        <v>43101</v>
      </c>
      <c r="L47" s="1195"/>
      <c r="M47" s="1199"/>
      <c r="N47" s="1195">
        <v>42917</v>
      </c>
      <c r="O47" s="1195">
        <v>43312</v>
      </c>
      <c r="P47" s="1196" t="s">
        <v>1009</v>
      </c>
      <c r="Q47" s="1208" t="s">
        <v>988</v>
      </c>
      <c r="R47" s="1228" t="s">
        <v>976</v>
      </c>
      <c r="S47" s="1225">
        <v>14618</v>
      </c>
      <c r="T47" s="1212"/>
    </row>
    <row r="48" spans="1:20" s="1180" customFormat="1" ht="60" x14ac:dyDescent="0.2">
      <c r="A48" s="1210" t="s">
        <v>114</v>
      </c>
      <c r="B48" s="1193" t="s">
        <v>115</v>
      </c>
      <c r="C48" s="1194" t="s">
        <v>287</v>
      </c>
      <c r="D48" s="1147">
        <v>14789599588</v>
      </c>
      <c r="E48" s="1193" t="s">
        <v>84</v>
      </c>
      <c r="F48" s="1193"/>
      <c r="G48" s="1194" t="s">
        <v>74</v>
      </c>
      <c r="H48" s="1686"/>
      <c r="I48" s="1195"/>
      <c r="J48" s="1195"/>
      <c r="K48" s="1195">
        <v>43101</v>
      </c>
      <c r="L48" s="1195"/>
      <c r="M48" s="1199"/>
      <c r="N48" s="1195">
        <v>42917</v>
      </c>
      <c r="O48" s="1195">
        <v>43312</v>
      </c>
      <c r="P48" s="1196" t="s">
        <v>1010</v>
      </c>
      <c r="Q48" s="1208" t="s">
        <v>988</v>
      </c>
      <c r="R48" s="1228" t="s">
        <v>977</v>
      </c>
      <c r="S48" s="1225">
        <v>12118</v>
      </c>
      <c r="T48" s="1212"/>
    </row>
    <row r="49" spans="1:20" s="1180" customFormat="1" ht="60" x14ac:dyDescent="0.2">
      <c r="A49" s="1210" t="s">
        <v>114</v>
      </c>
      <c r="B49" s="1193" t="s">
        <v>116</v>
      </c>
      <c r="C49" s="1194" t="s">
        <v>287</v>
      </c>
      <c r="D49" s="1147">
        <v>3128932636</v>
      </c>
      <c r="E49" s="1193" t="s">
        <v>84</v>
      </c>
      <c r="F49" s="1193"/>
      <c r="G49" s="1194" t="s">
        <v>74</v>
      </c>
      <c r="H49" s="1686"/>
      <c r="I49" s="1195"/>
      <c r="J49" s="1195"/>
      <c r="K49" s="1195">
        <v>43101</v>
      </c>
      <c r="L49" s="1195"/>
      <c r="M49" s="1199"/>
      <c r="N49" s="1195">
        <v>42918</v>
      </c>
      <c r="O49" s="1195">
        <v>43312</v>
      </c>
      <c r="P49" s="1196" t="s">
        <v>1008</v>
      </c>
      <c r="Q49" s="1208" t="s">
        <v>988</v>
      </c>
      <c r="R49" s="1228" t="s">
        <v>975</v>
      </c>
      <c r="S49" s="1226" t="s">
        <v>974</v>
      </c>
      <c r="T49" s="1212"/>
    </row>
    <row r="50" spans="1:20" s="1180" customFormat="1" ht="60" x14ac:dyDescent="0.2">
      <c r="A50" s="1210" t="s">
        <v>114</v>
      </c>
      <c r="B50" s="1193" t="s">
        <v>564</v>
      </c>
      <c r="C50" s="1194" t="s">
        <v>562</v>
      </c>
      <c r="D50" s="1147">
        <v>6160000000</v>
      </c>
      <c r="E50" s="1193"/>
      <c r="F50" s="1193" t="s">
        <v>1522</v>
      </c>
      <c r="G50" s="1194" t="s">
        <v>65</v>
      </c>
      <c r="H50" s="1686"/>
      <c r="I50" s="1195">
        <f t="shared" ref="I50:I96" si="11">+J50-15</f>
        <v>43176</v>
      </c>
      <c r="J50" s="1195">
        <v>43191</v>
      </c>
      <c r="K50" s="1195">
        <f t="shared" ref="K50:K96" si="12">+J50+60</f>
        <v>43251</v>
      </c>
      <c r="L50" s="1195">
        <f t="shared" ref="L50:L96" si="13">+K50+30</f>
        <v>43281</v>
      </c>
      <c r="M50" s="1199">
        <v>6</v>
      </c>
      <c r="N50" s="1195">
        <f t="shared" ref="N50:N96" si="14">+L50+60</f>
        <v>43341</v>
      </c>
      <c r="O50" s="1195">
        <f t="shared" ref="O50:O96" si="15">+L50+M50*30</f>
        <v>43461</v>
      </c>
      <c r="P50" s="1196" t="s">
        <v>1014</v>
      </c>
      <c r="Q50" s="1197" t="s">
        <v>703</v>
      </c>
      <c r="R50" s="1231"/>
      <c r="S50" s="1222"/>
      <c r="T50" s="1211"/>
    </row>
    <row r="51" spans="1:20" s="1180" customFormat="1" ht="60" x14ac:dyDescent="0.2">
      <c r="A51" s="1210" t="s">
        <v>114</v>
      </c>
      <c r="B51" s="1193" t="s">
        <v>563</v>
      </c>
      <c r="C51" s="1194" t="s">
        <v>562</v>
      </c>
      <c r="D51" s="1147">
        <v>840000000</v>
      </c>
      <c r="E51" s="1193"/>
      <c r="F51" s="1193"/>
      <c r="G51" s="1194" t="s">
        <v>65</v>
      </c>
      <c r="H51" s="1686"/>
      <c r="I51" s="1195">
        <f t="shared" si="11"/>
        <v>43176</v>
      </c>
      <c r="J51" s="1195">
        <v>43191</v>
      </c>
      <c r="K51" s="1195">
        <f t="shared" si="12"/>
        <v>43251</v>
      </c>
      <c r="L51" s="1195">
        <f t="shared" si="13"/>
        <v>43281</v>
      </c>
      <c r="M51" s="1199">
        <v>6</v>
      </c>
      <c r="N51" s="1195">
        <f t="shared" si="14"/>
        <v>43341</v>
      </c>
      <c r="O51" s="1195">
        <f t="shared" si="15"/>
        <v>43461</v>
      </c>
      <c r="P51" s="1196" t="s">
        <v>1014</v>
      </c>
      <c r="Q51" s="1197" t="s">
        <v>703</v>
      </c>
      <c r="R51" s="1231"/>
      <c r="S51" s="1222"/>
      <c r="T51" s="1211"/>
    </row>
    <row r="52" spans="1:20" s="1180" customFormat="1" ht="60" x14ac:dyDescent="0.2">
      <c r="A52" s="1210" t="s">
        <v>114</v>
      </c>
      <c r="B52" s="1193" t="s">
        <v>117</v>
      </c>
      <c r="C52" s="1194" t="s">
        <v>118</v>
      </c>
      <c r="D52" s="1147">
        <v>1840000000</v>
      </c>
      <c r="E52" s="1193"/>
      <c r="F52" s="1193" t="s">
        <v>1522</v>
      </c>
      <c r="G52" s="1194" t="s">
        <v>65</v>
      </c>
      <c r="H52" s="1686"/>
      <c r="I52" s="1195">
        <f t="shared" si="11"/>
        <v>43176</v>
      </c>
      <c r="J52" s="1195">
        <v>43191</v>
      </c>
      <c r="K52" s="1195">
        <f t="shared" si="12"/>
        <v>43251</v>
      </c>
      <c r="L52" s="1195">
        <f t="shared" si="13"/>
        <v>43281</v>
      </c>
      <c r="M52" s="1199">
        <v>6</v>
      </c>
      <c r="N52" s="1195">
        <f t="shared" si="14"/>
        <v>43341</v>
      </c>
      <c r="O52" s="1195">
        <f t="shared" si="15"/>
        <v>43461</v>
      </c>
      <c r="P52" s="1196" t="s">
        <v>1535</v>
      </c>
      <c r="Q52" s="1197" t="s">
        <v>703</v>
      </c>
      <c r="R52" s="1231"/>
      <c r="S52" s="1222"/>
      <c r="T52" s="1211"/>
    </row>
    <row r="53" spans="1:20" s="1180" customFormat="1" ht="60" x14ac:dyDescent="0.2">
      <c r="A53" s="1210" t="s">
        <v>114</v>
      </c>
      <c r="B53" s="1193" t="s">
        <v>119</v>
      </c>
      <c r="C53" s="1194" t="s">
        <v>120</v>
      </c>
      <c r="D53" s="1147">
        <v>1840000000</v>
      </c>
      <c r="E53" s="1193"/>
      <c r="F53" s="1193" t="s">
        <v>1522</v>
      </c>
      <c r="G53" s="1194" t="s">
        <v>65</v>
      </c>
      <c r="H53" s="1686"/>
      <c r="I53" s="1195">
        <f t="shared" si="11"/>
        <v>43176</v>
      </c>
      <c r="J53" s="1195">
        <v>43191</v>
      </c>
      <c r="K53" s="1195">
        <f t="shared" si="12"/>
        <v>43251</v>
      </c>
      <c r="L53" s="1195">
        <f t="shared" si="13"/>
        <v>43281</v>
      </c>
      <c r="M53" s="1199">
        <v>6</v>
      </c>
      <c r="N53" s="1195">
        <f t="shared" si="14"/>
        <v>43341</v>
      </c>
      <c r="O53" s="1195">
        <f t="shared" si="15"/>
        <v>43461</v>
      </c>
      <c r="P53" s="1196" t="s">
        <v>1536</v>
      </c>
      <c r="Q53" s="1197" t="s">
        <v>995</v>
      </c>
      <c r="R53" s="1228" t="s">
        <v>1537</v>
      </c>
      <c r="S53" s="1222"/>
      <c r="T53" s="1211"/>
    </row>
    <row r="54" spans="1:20" s="1180" customFormat="1" ht="60" x14ac:dyDescent="0.2">
      <c r="A54" s="1210" t="s">
        <v>114</v>
      </c>
      <c r="B54" s="1193" t="s">
        <v>121</v>
      </c>
      <c r="C54" s="1194" t="s">
        <v>122</v>
      </c>
      <c r="D54" s="1147">
        <v>1840000000</v>
      </c>
      <c r="E54" s="1193"/>
      <c r="F54" s="1193" t="s">
        <v>1522</v>
      </c>
      <c r="G54" s="1194" t="s">
        <v>65</v>
      </c>
      <c r="H54" s="1686"/>
      <c r="I54" s="1195">
        <f t="shared" si="11"/>
        <v>43176</v>
      </c>
      <c r="J54" s="1195">
        <v>43191</v>
      </c>
      <c r="K54" s="1195">
        <f t="shared" si="12"/>
        <v>43251</v>
      </c>
      <c r="L54" s="1195">
        <f t="shared" si="13"/>
        <v>43281</v>
      </c>
      <c r="M54" s="1199">
        <v>6</v>
      </c>
      <c r="N54" s="1195">
        <f t="shared" si="14"/>
        <v>43341</v>
      </c>
      <c r="O54" s="1195">
        <f t="shared" si="15"/>
        <v>43461</v>
      </c>
      <c r="P54" s="1196" t="s">
        <v>1536</v>
      </c>
      <c r="Q54" s="1197" t="s">
        <v>995</v>
      </c>
      <c r="R54" s="1228" t="s">
        <v>1537</v>
      </c>
      <c r="S54" s="1222"/>
      <c r="T54" s="1211"/>
    </row>
    <row r="55" spans="1:20" s="1180" customFormat="1" ht="60" x14ac:dyDescent="0.2">
      <c r="A55" s="1210" t="s">
        <v>114</v>
      </c>
      <c r="B55" s="1193" t="s">
        <v>123</v>
      </c>
      <c r="C55" s="1194" t="s">
        <v>124</v>
      </c>
      <c r="D55" s="1147">
        <v>1840000000</v>
      </c>
      <c r="E55" s="1193"/>
      <c r="F55" s="1193" t="s">
        <v>1522</v>
      </c>
      <c r="G55" s="1194" t="s">
        <v>65</v>
      </c>
      <c r="H55" s="1686"/>
      <c r="I55" s="1195">
        <f t="shared" si="11"/>
        <v>43176</v>
      </c>
      <c r="J55" s="1195">
        <v>43191</v>
      </c>
      <c r="K55" s="1195">
        <f t="shared" si="12"/>
        <v>43251</v>
      </c>
      <c r="L55" s="1195">
        <f t="shared" si="13"/>
        <v>43281</v>
      </c>
      <c r="M55" s="1199">
        <v>6</v>
      </c>
      <c r="N55" s="1195">
        <f t="shared" si="14"/>
        <v>43341</v>
      </c>
      <c r="O55" s="1195">
        <f t="shared" si="15"/>
        <v>43461</v>
      </c>
      <c r="P55" s="1196" t="s">
        <v>1536</v>
      </c>
      <c r="Q55" s="1197" t="s">
        <v>995</v>
      </c>
      <c r="R55" s="1228" t="s">
        <v>1537</v>
      </c>
      <c r="S55" s="1222"/>
      <c r="T55" s="1211"/>
    </row>
    <row r="56" spans="1:20" s="1180" customFormat="1" ht="60" x14ac:dyDescent="0.2">
      <c r="A56" s="1210" t="s">
        <v>114</v>
      </c>
      <c r="B56" s="1193" t="s">
        <v>125</v>
      </c>
      <c r="C56" s="1194" t="s">
        <v>126</v>
      </c>
      <c r="D56" s="1147">
        <v>1840000000</v>
      </c>
      <c r="E56" s="1193"/>
      <c r="F56" s="1193" t="s">
        <v>1522</v>
      </c>
      <c r="G56" s="1194" t="s">
        <v>65</v>
      </c>
      <c r="H56" s="1686"/>
      <c r="I56" s="1195">
        <f t="shared" si="11"/>
        <v>43176</v>
      </c>
      <c r="J56" s="1195">
        <v>43191</v>
      </c>
      <c r="K56" s="1195">
        <f t="shared" si="12"/>
        <v>43251</v>
      </c>
      <c r="L56" s="1195">
        <f t="shared" si="13"/>
        <v>43281</v>
      </c>
      <c r="M56" s="1199">
        <v>6</v>
      </c>
      <c r="N56" s="1195">
        <f t="shared" si="14"/>
        <v>43341</v>
      </c>
      <c r="O56" s="1195">
        <f t="shared" si="15"/>
        <v>43461</v>
      </c>
      <c r="P56" s="1196" t="s">
        <v>1536</v>
      </c>
      <c r="Q56" s="1197" t="s">
        <v>995</v>
      </c>
      <c r="R56" s="1228" t="s">
        <v>1537</v>
      </c>
      <c r="S56" s="1222"/>
      <c r="T56" s="1211"/>
    </row>
    <row r="57" spans="1:20" s="1180" customFormat="1" ht="60" x14ac:dyDescent="0.2">
      <c r="A57" s="1210" t="s">
        <v>114</v>
      </c>
      <c r="B57" s="1193" t="s">
        <v>127</v>
      </c>
      <c r="C57" s="1194" t="s">
        <v>128</v>
      </c>
      <c r="D57" s="1147">
        <v>1840000000</v>
      </c>
      <c r="E57" s="1193"/>
      <c r="F57" s="1193" t="s">
        <v>1522</v>
      </c>
      <c r="G57" s="1194" t="s">
        <v>65</v>
      </c>
      <c r="H57" s="1686"/>
      <c r="I57" s="1195">
        <f t="shared" si="11"/>
        <v>43176</v>
      </c>
      <c r="J57" s="1195">
        <v>43191</v>
      </c>
      <c r="K57" s="1195">
        <f t="shared" si="12"/>
        <v>43251</v>
      </c>
      <c r="L57" s="1195">
        <f t="shared" si="13"/>
        <v>43281</v>
      </c>
      <c r="M57" s="1199">
        <v>6</v>
      </c>
      <c r="N57" s="1195">
        <f t="shared" si="14"/>
        <v>43341</v>
      </c>
      <c r="O57" s="1195">
        <f t="shared" si="15"/>
        <v>43461</v>
      </c>
      <c r="P57" s="1196" t="s">
        <v>1536</v>
      </c>
      <c r="Q57" s="1197" t="s">
        <v>995</v>
      </c>
      <c r="R57" s="1228" t="s">
        <v>1537</v>
      </c>
      <c r="S57" s="1222"/>
      <c r="T57" s="1211"/>
    </row>
    <row r="58" spans="1:20" s="1180" customFormat="1" ht="60" x14ac:dyDescent="0.2">
      <c r="A58" s="1210" t="s">
        <v>114</v>
      </c>
      <c r="B58" s="1193" t="s">
        <v>129</v>
      </c>
      <c r="C58" s="1194" t="s">
        <v>130</v>
      </c>
      <c r="D58" s="1147">
        <v>1840000000</v>
      </c>
      <c r="E58" s="1193"/>
      <c r="F58" s="1193" t="s">
        <v>1522</v>
      </c>
      <c r="G58" s="1194" t="s">
        <v>65</v>
      </c>
      <c r="H58" s="1686"/>
      <c r="I58" s="1195">
        <f t="shared" si="11"/>
        <v>43176</v>
      </c>
      <c r="J58" s="1195">
        <v>43191</v>
      </c>
      <c r="K58" s="1195">
        <f t="shared" si="12"/>
        <v>43251</v>
      </c>
      <c r="L58" s="1195">
        <f t="shared" si="13"/>
        <v>43281</v>
      </c>
      <c r="M58" s="1199">
        <v>6</v>
      </c>
      <c r="N58" s="1195">
        <f t="shared" si="14"/>
        <v>43341</v>
      </c>
      <c r="O58" s="1195">
        <f t="shared" si="15"/>
        <v>43461</v>
      </c>
      <c r="P58" s="1196" t="s">
        <v>1536</v>
      </c>
      <c r="Q58" s="1197" t="s">
        <v>995</v>
      </c>
      <c r="R58" s="1228" t="s">
        <v>1537</v>
      </c>
      <c r="S58" s="1222"/>
      <c r="T58" s="1211"/>
    </row>
    <row r="59" spans="1:20" s="1180" customFormat="1" ht="60" x14ac:dyDescent="0.2">
      <c r="A59" s="1210" t="s">
        <v>114</v>
      </c>
      <c r="B59" s="1193" t="s">
        <v>131</v>
      </c>
      <c r="C59" s="1194" t="s">
        <v>118</v>
      </c>
      <c r="D59" s="1147">
        <v>160000000</v>
      </c>
      <c r="E59" s="1193"/>
      <c r="F59" s="1193"/>
      <c r="G59" s="1194" t="s">
        <v>65</v>
      </c>
      <c r="H59" s="1686"/>
      <c r="I59" s="1195">
        <f t="shared" si="11"/>
        <v>43176</v>
      </c>
      <c r="J59" s="1195">
        <v>43191</v>
      </c>
      <c r="K59" s="1195">
        <f t="shared" si="12"/>
        <v>43251</v>
      </c>
      <c r="L59" s="1195">
        <f t="shared" si="13"/>
        <v>43281</v>
      </c>
      <c r="M59" s="1199">
        <v>6</v>
      </c>
      <c r="N59" s="1195">
        <f t="shared" si="14"/>
        <v>43341</v>
      </c>
      <c r="O59" s="1195">
        <f t="shared" si="15"/>
        <v>43461</v>
      </c>
      <c r="P59" s="1196" t="s">
        <v>1535</v>
      </c>
      <c r="Q59" s="1197" t="s">
        <v>703</v>
      </c>
      <c r="R59" s="1228" t="s">
        <v>1537</v>
      </c>
      <c r="S59" s="1222"/>
      <c r="T59" s="1211"/>
    </row>
    <row r="60" spans="1:20" s="1180" customFormat="1" ht="60" x14ac:dyDescent="0.2">
      <c r="A60" s="1210" t="s">
        <v>114</v>
      </c>
      <c r="B60" s="1193" t="s">
        <v>132</v>
      </c>
      <c r="C60" s="1194" t="s">
        <v>120</v>
      </c>
      <c r="D60" s="1147">
        <v>160000000</v>
      </c>
      <c r="E60" s="1193"/>
      <c r="F60" s="1193"/>
      <c r="G60" s="1194" t="s">
        <v>65</v>
      </c>
      <c r="H60" s="1686"/>
      <c r="I60" s="1195">
        <f t="shared" si="11"/>
        <v>43176</v>
      </c>
      <c r="J60" s="1195">
        <v>43191</v>
      </c>
      <c r="K60" s="1195">
        <f t="shared" si="12"/>
        <v>43251</v>
      </c>
      <c r="L60" s="1195">
        <f t="shared" si="13"/>
        <v>43281</v>
      </c>
      <c r="M60" s="1199">
        <v>6</v>
      </c>
      <c r="N60" s="1195">
        <f t="shared" si="14"/>
        <v>43341</v>
      </c>
      <c r="O60" s="1195">
        <f t="shared" si="15"/>
        <v>43461</v>
      </c>
      <c r="P60" s="1196" t="s">
        <v>1536</v>
      </c>
      <c r="Q60" s="1197" t="s">
        <v>995</v>
      </c>
      <c r="R60" s="1228" t="s">
        <v>1537</v>
      </c>
      <c r="S60" s="1222"/>
      <c r="T60" s="1211"/>
    </row>
    <row r="61" spans="1:20" s="1180" customFormat="1" ht="60" x14ac:dyDescent="0.2">
      <c r="A61" s="1210" t="s">
        <v>114</v>
      </c>
      <c r="B61" s="1193" t="s">
        <v>133</v>
      </c>
      <c r="C61" s="1194" t="s">
        <v>122</v>
      </c>
      <c r="D61" s="1147">
        <v>160000000</v>
      </c>
      <c r="E61" s="1193"/>
      <c r="F61" s="1193"/>
      <c r="G61" s="1194" t="s">
        <v>65</v>
      </c>
      <c r="H61" s="1686"/>
      <c r="I61" s="1195">
        <f t="shared" si="11"/>
        <v>43176</v>
      </c>
      <c r="J61" s="1195">
        <v>43191</v>
      </c>
      <c r="K61" s="1195">
        <f t="shared" si="12"/>
        <v>43251</v>
      </c>
      <c r="L61" s="1195">
        <f t="shared" si="13"/>
        <v>43281</v>
      </c>
      <c r="M61" s="1199">
        <v>6</v>
      </c>
      <c r="N61" s="1195">
        <f t="shared" si="14"/>
        <v>43341</v>
      </c>
      <c r="O61" s="1195">
        <f t="shared" si="15"/>
        <v>43461</v>
      </c>
      <c r="P61" s="1196" t="s">
        <v>1536</v>
      </c>
      <c r="Q61" s="1197" t="s">
        <v>995</v>
      </c>
      <c r="R61" s="1228" t="s">
        <v>1537</v>
      </c>
      <c r="S61" s="1222"/>
      <c r="T61" s="1211"/>
    </row>
    <row r="62" spans="1:20" s="1180" customFormat="1" ht="60" x14ac:dyDescent="0.2">
      <c r="A62" s="1210" t="s">
        <v>114</v>
      </c>
      <c r="B62" s="1193" t="s">
        <v>134</v>
      </c>
      <c r="C62" s="1194" t="s">
        <v>124</v>
      </c>
      <c r="D62" s="1147">
        <v>160000000</v>
      </c>
      <c r="E62" s="1193"/>
      <c r="F62" s="1193"/>
      <c r="G62" s="1194" t="s">
        <v>65</v>
      </c>
      <c r="H62" s="1686"/>
      <c r="I62" s="1195">
        <f t="shared" si="11"/>
        <v>43176</v>
      </c>
      <c r="J62" s="1195">
        <v>43191</v>
      </c>
      <c r="K62" s="1195">
        <f t="shared" si="12"/>
        <v>43251</v>
      </c>
      <c r="L62" s="1195">
        <f t="shared" si="13"/>
        <v>43281</v>
      </c>
      <c r="M62" s="1199">
        <v>6</v>
      </c>
      <c r="N62" s="1195">
        <f t="shared" si="14"/>
        <v>43341</v>
      </c>
      <c r="O62" s="1195">
        <f t="shared" si="15"/>
        <v>43461</v>
      </c>
      <c r="P62" s="1196" t="s">
        <v>1536</v>
      </c>
      <c r="Q62" s="1197" t="s">
        <v>995</v>
      </c>
      <c r="R62" s="1228" t="s">
        <v>1537</v>
      </c>
      <c r="S62" s="1222"/>
      <c r="T62" s="1211"/>
    </row>
    <row r="63" spans="1:20" s="1180" customFormat="1" ht="60" x14ac:dyDescent="0.2">
      <c r="A63" s="1210" t="s">
        <v>114</v>
      </c>
      <c r="B63" s="1193" t="s">
        <v>135</v>
      </c>
      <c r="C63" s="1194" t="s">
        <v>126</v>
      </c>
      <c r="D63" s="1147">
        <v>160000000</v>
      </c>
      <c r="E63" s="1193"/>
      <c r="F63" s="1193"/>
      <c r="G63" s="1194" t="s">
        <v>65</v>
      </c>
      <c r="H63" s="1686"/>
      <c r="I63" s="1195">
        <f t="shared" si="11"/>
        <v>43176</v>
      </c>
      <c r="J63" s="1195">
        <v>43191</v>
      </c>
      <c r="K63" s="1195">
        <f t="shared" si="12"/>
        <v>43251</v>
      </c>
      <c r="L63" s="1195">
        <f t="shared" si="13"/>
        <v>43281</v>
      </c>
      <c r="M63" s="1199">
        <v>6</v>
      </c>
      <c r="N63" s="1195">
        <f t="shared" si="14"/>
        <v>43341</v>
      </c>
      <c r="O63" s="1195">
        <f t="shared" si="15"/>
        <v>43461</v>
      </c>
      <c r="P63" s="1196" t="s">
        <v>1536</v>
      </c>
      <c r="Q63" s="1197" t="s">
        <v>995</v>
      </c>
      <c r="R63" s="1228" t="s">
        <v>1537</v>
      </c>
      <c r="S63" s="1222"/>
      <c r="T63" s="1211"/>
    </row>
    <row r="64" spans="1:20" s="1180" customFormat="1" ht="60" x14ac:dyDescent="0.2">
      <c r="A64" s="1210" t="s">
        <v>114</v>
      </c>
      <c r="B64" s="1193" t="s">
        <v>136</v>
      </c>
      <c r="C64" s="1194" t="s">
        <v>128</v>
      </c>
      <c r="D64" s="1147">
        <v>160000000</v>
      </c>
      <c r="E64" s="1193"/>
      <c r="F64" s="1193"/>
      <c r="G64" s="1194" t="s">
        <v>65</v>
      </c>
      <c r="H64" s="1686"/>
      <c r="I64" s="1195">
        <f t="shared" si="11"/>
        <v>43176</v>
      </c>
      <c r="J64" s="1195">
        <v>43191</v>
      </c>
      <c r="K64" s="1195">
        <f t="shared" si="12"/>
        <v>43251</v>
      </c>
      <c r="L64" s="1195">
        <f t="shared" si="13"/>
        <v>43281</v>
      </c>
      <c r="M64" s="1199">
        <v>6</v>
      </c>
      <c r="N64" s="1195">
        <f t="shared" si="14"/>
        <v>43341</v>
      </c>
      <c r="O64" s="1195">
        <f t="shared" si="15"/>
        <v>43461</v>
      </c>
      <c r="P64" s="1196" t="s">
        <v>1536</v>
      </c>
      <c r="Q64" s="1197" t="s">
        <v>995</v>
      </c>
      <c r="R64" s="1228" t="s">
        <v>1537</v>
      </c>
      <c r="S64" s="1222"/>
      <c r="T64" s="1211"/>
    </row>
    <row r="65" spans="1:20" s="1180" customFormat="1" ht="60" x14ac:dyDescent="0.2">
      <c r="A65" s="1210" t="s">
        <v>114</v>
      </c>
      <c r="B65" s="1193" t="s">
        <v>137</v>
      </c>
      <c r="C65" s="1194" t="s">
        <v>130</v>
      </c>
      <c r="D65" s="1147">
        <v>160000000</v>
      </c>
      <c r="E65" s="1193"/>
      <c r="F65" s="1193"/>
      <c r="G65" s="1194" t="s">
        <v>65</v>
      </c>
      <c r="H65" s="1686"/>
      <c r="I65" s="1195">
        <f t="shared" si="11"/>
        <v>43176</v>
      </c>
      <c r="J65" s="1195">
        <v>43191</v>
      </c>
      <c r="K65" s="1195">
        <f t="shared" si="12"/>
        <v>43251</v>
      </c>
      <c r="L65" s="1195">
        <f t="shared" si="13"/>
        <v>43281</v>
      </c>
      <c r="M65" s="1199">
        <v>6</v>
      </c>
      <c r="N65" s="1195">
        <f t="shared" si="14"/>
        <v>43341</v>
      </c>
      <c r="O65" s="1195">
        <f t="shared" si="15"/>
        <v>43461</v>
      </c>
      <c r="P65" s="1196" t="s">
        <v>1536</v>
      </c>
      <c r="Q65" s="1197" t="s">
        <v>995</v>
      </c>
      <c r="R65" s="1228" t="s">
        <v>1537</v>
      </c>
      <c r="S65" s="1222"/>
      <c r="T65" s="1211"/>
    </row>
    <row r="66" spans="1:20" s="1180" customFormat="1" ht="60" x14ac:dyDescent="0.2">
      <c r="A66" s="1210" t="s">
        <v>114</v>
      </c>
      <c r="B66" s="1193" t="s">
        <v>101</v>
      </c>
      <c r="C66" s="1194" t="s">
        <v>102</v>
      </c>
      <c r="D66" s="1147">
        <v>29077000000</v>
      </c>
      <c r="E66" s="1193"/>
      <c r="F66" s="1193"/>
      <c r="G66" s="1194" t="s">
        <v>561</v>
      </c>
      <c r="H66" s="1686"/>
      <c r="I66" s="1195">
        <f t="shared" si="11"/>
        <v>43176</v>
      </c>
      <c r="J66" s="1195">
        <v>43191</v>
      </c>
      <c r="K66" s="1195">
        <f t="shared" si="12"/>
        <v>43251</v>
      </c>
      <c r="L66" s="1195">
        <f t="shared" si="13"/>
        <v>43281</v>
      </c>
      <c r="M66" s="1199">
        <v>6</v>
      </c>
      <c r="N66" s="1195">
        <f t="shared" si="14"/>
        <v>43341</v>
      </c>
      <c r="O66" s="1195">
        <f t="shared" si="15"/>
        <v>43461</v>
      </c>
      <c r="P66" s="1196" t="s">
        <v>1532</v>
      </c>
      <c r="Q66" s="1197" t="s">
        <v>703</v>
      </c>
      <c r="R66" s="1228" t="s">
        <v>1533</v>
      </c>
      <c r="S66" s="1222"/>
      <c r="T66" s="1211"/>
    </row>
    <row r="67" spans="1:20" s="1242" customFormat="1" ht="36" x14ac:dyDescent="0.2">
      <c r="A67" s="1209" t="s">
        <v>971</v>
      </c>
      <c r="B67" s="1191" t="s">
        <v>1506</v>
      </c>
      <c r="C67" s="973"/>
      <c r="D67" s="1156">
        <f>SUM(D68:D96)-7113000000</f>
        <v>20703000000</v>
      </c>
      <c r="E67" s="1243"/>
      <c r="F67" s="1243"/>
      <c r="G67" s="1243"/>
      <c r="H67" s="1244"/>
      <c r="I67" s="1244"/>
      <c r="J67" s="1244"/>
      <c r="K67" s="1245"/>
      <c r="L67" s="1243"/>
      <c r="M67" s="1246"/>
      <c r="N67" s="1247"/>
      <c r="O67" s="1248"/>
      <c r="P67" s="1246"/>
      <c r="Q67" s="1248"/>
      <c r="R67" s="1273"/>
      <c r="S67" s="1270"/>
      <c r="T67" s="1273"/>
    </row>
    <row r="68" spans="1:20" s="1180" customFormat="1" ht="132" x14ac:dyDescent="0.2">
      <c r="A68" s="1210" t="s">
        <v>138</v>
      </c>
      <c r="B68" s="1193" t="s">
        <v>139</v>
      </c>
      <c r="C68" s="1194" t="s">
        <v>140</v>
      </c>
      <c r="D68" s="1147">
        <f>+[10]PLANADQUIS2018!G51</f>
        <v>1671866666</v>
      </c>
      <c r="E68" s="1193" t="s">
        <v>559</v>
      </c>
      <c r="F68" s="1193" t="s">
        <v>558</v>
      </c>
      <c r="G68" s="1194" t="s">
        <v>65</v>
      </c>
      <c r="H68" s="1686" t="s">
        <v>560</v>
      </c>
      <c r="I68" s="1195">
        <f t="shared" si="11"/>
        <v>43237</v>
      </c>
      <c r="J68" s="1195">
        <v>43252</v>
      </c>
      <c r="K68" s="1195">
        <f t="shared" si="12"/>
        <v>43312</v>
      </c>
      <c r="L68" s="1195">
        <f t="shared" si="13"/>
        <v>43342</v>
      </c>
      <c r="M68" s="1199">
        <v>3</v>
      </c>
      <c r="N68" s="1195">
        <f t="shared" si="14"/>
        <v>43402</v>
      </c>
      <c r="O68" s="1195">
        <f t="shared" si="15"/>
        <v>43432</v>
      </c>
      <c r="P68" s="1204" t="s">
        <v>1538</v>
      </c>
      <c r="Q68" s="1197" t="s">
        <v>703</v>
      </c>
      <c r="R68" s="1228" t="s">
        <v>1018</v>
      </c>
      <c r="S68" s="1222"/>
      <c r="T68" s="1211"/>
    </row>
    <row r="69" spans="1:20" s="1180" customFormat="1" ht="132" x14ac:dyDescent="0.2">
      <c r="A69" s="1210" t="s">
        <v>138</v>
      </c>
      <c r="B69" s="1193" t="s">
        <v>141</v>
      </c>
      <c r="C69" s="1194" t="s">
        <v>140</v>
      </c>
      <c r="D69" s="1147">
        <v>1671866666</v>
      </c>
      <c r="E69" s="1193" t="s">
        <v>559</v>
      </c>
      <c r="F69" s="1193" t="s">
        <v>558</v>
      </c>
      <c r="G69" s="1194" t="s">
        <v>65</v>
      </c>
      <c r="H69" s="1686"/>
      <c r="I69" s="1195">
        <f t="shared" si="11"/>
        <v>43237</v>
      </c>
      <c r="J69" s="1195">
        <v>43252</v>
      </c>
      <c r="K69" s="1195">
        <f t="shared" si="12"/>
        <v>43312</v>
      </c>
      <c r="L69" s="1195">
        <f t="shared" si="13"/>
        <v>43342</v>
      </c>
      <c r="M69" s="1199">
        <v>3</v>
      </c>
      <c r="N69" s="1195">
        <f t="shared" si="14"/>
        <v>43402</v>
      </c>
      <c r="O69" s="1195">
        <f t="shared" si="15"/>
        <v>43432</v>
      </c>
      <c r="P69" s="1196" t="s">
        <v>1538</v>
      </c>
      <c r="Q69" s="1197" t="s">
        <v>703</v>
      </c>
      <c r="R69" s="1228" t="s">
        <v>1018</v>
      </c>
      <c r="S69" s="1222"/>
      <c r="T69" s="1211"/>
    </row>
    <row r="70" spans="1:20" s="1180" customFormat="1" ht="132" x14ac:dyDescent="0.2">
      <c r="A70" s="1210" t="s">
        <v>138</v>
      </c>
      <c r="B70" s="1193" t="s">
        <v>142</v>
      </c>
      <c r="C70" s="1194" t="s">
        <v>140</v>
      </c>
      <c r="D70" s="1147">
        <v>1671866666</v>
      </c>
      <c r="E70" s="1193" t="s">
        <v>559</v>
      </c>
      <c r="F70" s="1193" t="s">
        <v>558</v>
      </c>
      <c r="G70" s="1194" t="s">
        <v>65</v>
      </c>
      <c r="H70" s="1686"/>
      <c r="I70" s="1195">
        <f t="shared" si="11"/>
        <v>43237</v>
      </c>
      <c r="J70" s="1195">
        <v>43252</v>
      </c>
      <c r="K70" s="1195">
        <f t="shared" si="12"/>
        <v>43312</v>
      </c>
      <c r="L70" s="1195">
        <f t="shared" si="13"/>
        <v>43342</v>
      </c>
      <c r="M70" s="1199">
        <v>3</v>
      </c>
      <c r="N70" s="1195">
        <f t="shared" si="14"/>
        <v>43402</v>
      </c>
      <c r="O70" s="1195">
        <f t="shared" si="15"/>
        <v>43432</v>
      </c>
      <c r="P70" s="1204" t="s">
        <v>1538</v>
      </c>
      <c r="Q70" s="1197" t="s">
        <v>703</v>
      </c>
      <c r="R70" s="1228" t="s">
        <v>1018</v>
      </c>
      <c r="S70" s="1222"/>
      <c r="T70" s="1211"/>
    </row>
    <row r="71" spans="1:20" s="1180" customFormat="1" ht="132" x14ac:dyDescent="0.2">
      <c r="A71" s="1210" t="s">
        <v>138</v>
      </c>
      <c r="B71" s="1193" t="s">
        <v>143</v>
      </c>
      <c r="C71" s="1194" t="s">
        <v>144</v>
      </c>
      <c r="D71" s="1147">
        <v>708400000</v>
      </c>
      <c r="E71" s="1193" t="s">
        <v>559</v>
      </c>
      <c r="F71" s="1193" t="s">
        <v>558</v>
      </c>
      <c r="G71" s="1194" t="s">
        <v>65</v>
      </c>
      <c r="H71" s="1686"/>
      <c r="I71" s="1195">
        <f t="shared" si="11"/>
        <v>43237</v>
      </c>
      <c r="J71" s="1195">
        <v>43252</v>
      </c>
      <c r="K71" s="1195">
        <f t="shared" si="12"/>
        <v>43312</v>
      </c>
      <c r="L71" s="1195">
        <f t="shared" si="13"/>
        <v>43342</v>
      </c>
      <c r="M71" s="1199">
        <v>3</v>
      </c>
      <c r="N71" s="1195">
        <f t="shared" si="14"/>
        <v>43402</v>
      </c>
      <c r="O71" s="1195">
        <f t="shared" si="15"/>
        <v>43432</v>
      </c>
      <c r="P71" s="1204" t="s">
        <v>1538</v>
      </c>
      <c r="Q71" s="1197" t="s">
        <v>703</v>
      </c>
      <c r="R71" s="1228" t="s">
        <v>1018</v>
      </c>
      <c r="S71" s="1222"/>
      <c r="T71" s="1211"/>
    </row>
    <row r="72" spans="1:20" s="1180" customFormat="1" ht="132" x14ac:dyDescent="0.2">
      <c r="A72" s="1210" t="s">
        <v>138</v>
      </c>
      <c r="B72" s="1193" t="s">
        <v>145</v>
      </c>
      <c r="C72" s="1194" t="s">
        <v>146</v>
      </c>
      <c r="D72" s="1147">
        <v>708400000</v>
      </c>
      <c r="E72" s="1193" t="s">
        <v>559</v>
      </c>
      <c r="F72" s="1193" t="s">
        <v>558</v>
      </c>
      <c r="G72" s="1194" t="s">
        <v>65</v>
      </c>
      <c r="H72" s="1686"/>
      <c r="I72" s="1195">
        <f t="shared" si="11"/>
        <v>43237</v>
      </c>
      <c r="J72" s="1195">
        <v>43252</v>
      </c>
      <c r="K72" s="1195">
        <f t="shared" si="12"/>
        <v>43312</v>
      </c>
      <c r="L72" s="1195">
        <f t="shared" si="13"/>
        <v>43342</v>
      </c>
      <c r="M72" s="1199">
        <v>3</v>
      </c>
      <c r="N72" s="1195">
        <f t="shared" si="14"/>
        <v>43402</v>
      </c>
      <c r="O72" s="1195">
        <f t="shared" si="15"/>
        <v>43432</v>
      </c>
      <c r="P72" s="1204" t="s">
        <v>1538</v>
      </c>
      <c r="Q72" s="1197" t="s">
        <v>703</v>
      </c>
      <c r="R72" s="1228" t="s">
        <v>1018</v>
      </c>
      <c r="S72" s="1222"/>
      <c r="T72" s="1211"/>
    </row>
    <row r="73" spans="1:20" s="1180" customFormat="1" ht="132" x14ac:dyDescent="0.2">
      <c r="A73" s="1210" t="s">
        <v>138</v>
      </c>
      <c r="B73" s="1193" t="s">
        <v>147</v>
      </c>
      <c r="C73" s="1194" t="s">
        <v>148</v>
      </c>
      <c r="D73" s="1147">
        <v>1671866666</v>
      </c>
      <c r="E73" s="1193" t="s">
        <v>559</v>
      </c>
      <c r="F73" s="1193" t="s">
        <v>558</v>
      </c>
      <c r="G73" s="1194" t="s">
        <v>65</v>
      </c>
      <c r="H73" s="1686"/>
      <c r="I73" s="1195">
        <f t="shared" si="11"/>
        <v>43237</v>
      </c>
      <c r="J73" s="1195">
        <v>43252</v>
      </c>
      <c r="K73" s="1195">
        <f t="shared" si="12"/>
        <v>43312</v>
      </c>
      <c r="L73" s="1195">
        <f t="shared" si="13"/>
        <v>43342</v>
      </c>
      <c r="M73" s="1199">
        <v>3</v>
      </c>
      <c r="N73" s="1195">
        <f t="shared" si="14"/>
        <v>43402</v>
      </c>
      <c r="O73" s="1195">
        <f t="shared" si="15"/>
        <v>43432</v>
      </c>
      <c r="P73" s="1204" t="s">
        <v>1538</v>
      </c>
      <c r="Q73" s="1197" t="s">
        <v>703</v>
      </c>
      <c r="R73" s="1228" t="s">
        <v>1018</v>
      </c>
      <c r="S73" s="1222"/>
      <c r="T73" s="1211"/>
    </row>
    <row r="74" spans="1:20" s="1180" customFormat="1" ht="132" x14ac:dyDescent="0.2">
      <c r="A74" s="1210" t="s">
        <v>138</v>
      </c>
      <c r="B74" s="1193" t="s">
        <v>149</v>
      </c>
      <c r="C74" s="1194" t="s">
        <v>150</v>
      </c>
      <c r="D74" s="1147">
        <v>708400000</v>
      </c>
      <c r="E74" s="1193" t="s">
        <v>559</v>
      </c>
      <c r="F74" s="1193" t="s">
        <v>558</v>
      </c>
      <c r="G74" s="1194" t="s">
        <v>65</v>
      </c>
      <c r="H74" s="1686"/>
      <c r="I74" s="1195">
        <f t="shared" si="11"/>
        <v>43237</v>
      </c>
      <c r="J74" s="1195">
        <v>43252</v>
      </c>
      <c r="K74" s="1195">
        <f t="shared" si="12"/>
        <v>43312</v>
      </c>
      <c r="L74" s="1195">
        <f t="shared" si="13"/>
        <v>43342</v>
      </c>
      <c r="M74" s="1199">
        <v>3</v>
      </c>
      <c r="N74" s="1195">
        <f t="shared" si="14"/>
        <v>43402</v>
      </c>
      <c r="O74" s="1195">
        <f t="shared" si="15"/>
        <v>43432</v>
      </c>
      <c r="P74" s="1204" t="s">
        <v>1538</v>
      </c>
      <c r="Q74" s="1197" t="s">
        <v>703</v>
      </c>
      <c r="R74" s="1228" t="s">
        <v>1018</v>
      </c>
      <c r="S74" s="1222"/>
      <c r="T74" s="1211"/>
    </row>
    <row r="75" spans="1:20" s="1180" customFormat="1" ht="132" x14ac:dyDescent="0.2">
      <c r="A75" s="1210" t="s">
        <v>138</v>
      </c>
      <c r="B75" s="1193" t="s">
        <v>151</v>
      </c>
      <c r="C75" s="1194" t="s">
        <v>152</v>
      </c>
      <c r="D75" s="1147">
        <v>1671866666</v>
      </c>
      <c r="E75" s="1193" t="s">
        <v>559</v>
      </c>
      <c r="F75" s="1193" t="s">
        <v>558</v>
      </c>
      <c r="G75" s="1194" t="s">
        <v>65</v>
      </c>
      <c r="H75" s="1686"/>
      <c r="I75" s="1195">
        <f t="shared" si="11"/>
        <v>43237</v>
      </c>
      <c r="J75" s="1195">
        <v>43252</v>
      </c>
      <c r="K75" s="1195">
        <f t="shared" si="12"/>
        <v>43312</v>
      </c>
      <c r="L75" s="1195">
        <f t="shared" si="13"/>
        <v>43342</v>
      </c>
      <c r="M75" s="1199">
        <v>3</v>
      </c>
      <c r="N75" s="1195">
        <f t="shared" si="14"/>
        <v>43402</v>
      </c>
      <c r="O75" s="1195">
        <f t="shared" si="15"/>
        <v>43432</v>
      </c>
      <c r="P75" s="1204" t="s">
        <v>1538</v>
      </c>
      <c r="Q75" s="1197" t="s">
        <v>703</v>
      </c>
      <c r="R75" s="1228" t="s">
        <v>1018</v>
      </c>
      <c r="S75" s="1222"/>
      <c r="T75" s="1211"/>
    </row>
    <row r="76" spans="1:20" s="1180" customFormat="1" ht="132" x14ac:dyDescent="0.2">
      <c r="A76" s="1210" t="s">
        <v>138</v>
      </c>
      <c r="B76" s="1193" t="s">
        <v>153</v>
      </c>
      <c r="C76" s="1194" t="s">
        <v>152</v>
      </c>
      <c r="D76" s="1147">
        <v>708400000</v>
      </c>
      <c r="E76" s="1193" t="s">
        <v>559</v>
      </c>
      <c r="F76" s="1193" t="s">
        <v>558</v>
      </c>
      <c r="G76" s="1194" t="s">
        <v>65</v>
      </c>
      <c r="H76" s="1686"/>
      <c r="I76" s="1195">
        <f t="shared" si="11"/>
        <v>43237</v>
      </c>
      <c r="J76" s="1195">
        <v>43252</v>
      </c>
      <c r="K76" s="1195">
        <f t="shared" si="12"/>
        <v>43312</v>
      </c>
      <c r="L76" s="1195">
        <f t="shared" si="13"/>
        <v>43342</v>
      </c>
      <c r="M76" s="1199">
        <v>3</v>
      </c>
      <c r="N76" s="1195">
        <f t="shared" si="14"/>
        <v>43402</v>
      </c>
      <c r="O76" s="1195">
        <f t="shared" si="15"/>
        <v>43432</v>
      </c>
      <c r="P76" s="1204" t="s">
        <v>1538</v>
      </c>
      <c r="Q76" s="1197" t="s">
        <v>703</v>
      </c>
      <c r="R76" s="1228" t="s">
        <v>1018</v>
      </c>
      <c r="S76" s="1222"/>
      <c r="T76" s="1211"/>
    </row>
    <row r="77" spans="1:20" s="1180" customFormat="1" ht="132" x14ac:dyDescent="0.2">
      <c r="A77" s="1210" t="s">
        <v>138</v>
      </c>
      <c r="B77" s="1193" t="s">
        <v>154</v>
      </c>
      <c r="C77" s="1194" t="s">
        <v>155</v>
      </c>
      <c r="D77" s="1147">
        <v>1671866670</v>
      </c>
      <c r="E77" s="1193" t="s">
        <v>559</v>
      </c>
      <c r="F77" s="1193" t="s">
        <v>558</v>
      </c>
      <c r="G77" s="1194" t="s">
        <v>65</v>
      </c>
      <c r="H77" s="1686"/>
      <c r="I77" s="1195">
        <f t="shared" si="11"/>
        <v>43237</v>
      </c>
      <c r="J77" s="1195">
        <v>43252</v>
      </c>
      <c r="K77" s="1195">
        <f t="shared" si="12"/>
        <v>43312</v>
      </c>
      <c r="L77" s="1195">
        <f t="shared" si="13"/>
        <v>43342</v>
      </c>
      <c r="M77" s="1199">
        <v>3</v>
      </c>
      <c r="N77" s="1195">
        <f t="shared" si="14"/>
        <v>43402</v>
      </c>
      <c r="O77" s="1195">
        <f t="shared" si="15"/>
        <v>43432</v>
      </c>
      <c r="P77" s="1204" t="s">
        <v>1538</v>
      </c>
      <c r="Q77" s="1197" t="s">
        <v>703</v>
      </c>
      <c r="R77" s="1228" t="s">
        <v>1018</v>
      </c>
      <c r="S77" s="1222"/>
      <c r="T77" s="1211"/>
    </row>
    <row r="78" spans="1:20" s="1180" customFormat="1" ht="132" x14ac:dyDescent="0.2">
      <c r="A78" s="1210" t="s">
        <v>138</v>
      </c>
      <c r="B78" s="1193" t="s">
        <v>156</v>
      </c>
      <c r="C78" s="1194" t="s">
        <v>157</v>
      </c>
      <c r="D78" s="1147">
        <v>1671000000</v>
      </c>
      <c r="E78" s="1193" t="s">
        <v>559</v>
      </c>
      <c r="F78" s="1193" t="s">
        <v>558</v>
      </c>
      <c r="G78" s="1194" t="s">
        <v>65</v>
      </c>
      <c r="H78" s="1686"/>
      <c r="I78" s="1195">
        <f t="shared" si="11"/>
        <v>43237</v>
      </c>
      <c r="J78" s="1195">
        <v>43252</v>
      </c>
      <c r="K78" s="1195">
        <f t="shared" si="12"/>
        <v>43312</v>
      </c>
      <c r="L78" s="1195">
        <f t="shared" si="13"/>
        <v>43342</v>
      </c>
      <c r="M78" s="1199">
        <v>3</v>
      </c>
      <c r="N78" s="1195">
        <f t="shared" si="14"/>
        <v>43402</v>
      </c>
      <c r="O78" s="1195">
        <f t="shared" si="15"/>
        <v>43432</v>
      </c>
      <c r="P78" s="1204" t="s">
        <v>1538</v>
      </c>
      <c r="Q78" s="1197" t="s">
        <v>703</v>
      </c>
      <c r="R78" s="1228" t="s">
        <v>1018</v>
      </c>
      <c r="S78" s="1222"/>
      <c r="T78" s="1211"/>
    </row>
    <row r="79" spans="1:20" s="1180" customFormat="1" ht="132" x14ac:dyDescent="0.2">
      <c r="A79" s="1210" t="s">
        <v>138</v>
      </c>
      <c r="B79" s="1193" t="s">
        <v>158</v>
      </c>
      <c r="C79" s="1194" t="s">
        <v>157</v>
      </c>
      <c r="D79" s="1147">
        <v>708400000</v>
      </c>
      <c r="E79" s="1193" t="s">
        <v>559</v>
      </c>
      <c r="F79" s="1193" t="s">
        <v>558</v>
      </c>
      <c r="G79" s="1194" t="s">
        <v>65</v>
      </c>
      <c r="H79" s="1686"/>
      <c r="I79" s="1195">
        <f t="shared" si="11"/>
        <v>43237</v>
      </c>
      <c r="J79" s="1195">
        <v>43252</v>
      </c>
      <c r="K79" s="1195">
        <f t="shared" si="12"/>
        <v>43312</v>
      </c>
      <c r="L79" s="1195">
        <f t="shared" si="13"/>
        <v>43342</v>
      </c>
      <c r="M79" s="1199">
        <v>3</v>
      </c>
      <c r="N79" s="1195">
        <f t="shared" si="14"/>
        <v>43402</v>
      </c>
      <c r="O79" s="1195">
        <f t="shared" si="15"/>
        <v>43432</v>
      </c>
      <c r="P79" s="1196" t="s">
        <v>1538</v>
      </c>
      <c r="Q79" s="1197" t="s">
        <v>703</v>
      </c>
      <c r="R79" s="1228" t="s">
        <v>1018</v>
      </c>
      <c r="S79" s="1222"/>
      <c r="T79" s="1211"/>
    </row>
    <row r="80" spans="1:20" s="1180" customFormat="1" ht="132" x14ac:dyDescent="0.2">
      <c r="A80" s="1210" t="s">
        <v>138</v>
      </c>
      <c r="B80" s="1193" t="s">
        <v>159</v>
      </c>
      <c r="C80" s="1194" t="s">
        <v>157</v>
      </c>
      <c r="D80" s="1147">
        <v>708400000</v>
      </c>
      <c r="E80" s="1193" t="s">
        <v>559</v>
      </c>
      <c r="F80" s="1193" t="s">
        <v>558</v>
      </c>
      <c r="G80" s="1194" t="s">
        <v>65</v>
      </c>
      <c r="H80" s="1686"/>
      <c r="I80" s="1195">
        <f t="shared" si="11"/>
        <v>43237</v>
      </c>
      <c r="J80" s="1195">
        <v>43252</v>
      </c>
      <c r="K80" s="1195">
        <f t="shared" si="12"/>
        <v>43312</v>
      </c>
      <c r="L80" s="1195">
        <f t="shared" si="13"/>
        <v>43342</v>
      </c>
      <c r="M80" s="1199">
        <v>3</v>
      </c>
      <c r="N80" s="1195">
        <f t="shared" si="14"/>
        <v>43402</v>
      </c>
      <c r="O80" s="1195">
        <f t="shared" si="15"/>
        <v>43432</v>
      </c>
      <c r="P80" s="1204" t="s">
        <v>1538</v>
      </c>
      <c r="Q80" s="1197" t="s">
        <v>703</v>
      </c>
      <c r="R80" s="1228" t="s">
        <v>1018</v>
      </c>
      <c r="S80" s="1222"/>
      <c r="T80" s="1211"/>
    </row>
    <row r="81" spans="1:20" s="1180" customFormat="1" ht="132" x14ac:dyDescent="0.2">
      <c r="A81" s="1210" t="s">
        <v>138</v>
      </c>
      <c r="B81" s="1193" t="s">
        <v>160</v>
      </c>
      <c r="C81" s="1194" t="s">
        <v>140</v>
      </c>
      <c r="D81" s="1147">
        <v>114400000</v>
      </c>
      <c r="E81" s="1193" t="s">
        <v>559</v>
      </c>
      <c r="F81" s="1193" t="s">
        <v>558</v>
      </c>
      <c r="G81" s="1194" t="s">
        <v>65</v>
      </c>
      <c r="H81" s="1686"/>
      <c r="I81" s="1195">
        <f t="shared" si="11"/>
        <v>43237</v>
      </c>
      <c r="J81" s="1195">
        <v>43252</v>
      </c>
      <c r="K81" s="1195">
        <f t="shared" si="12"/>
        <v>43312</v>
      </c>
      <c r="L81" s="1195">
        <f t="shared" si="13"/>
        <v>43342</v>
      </c>
      <c r="M81" s="1199">
        <v>3</v>
      </c>
      <c r="N81" s="1195">
        <f t="shared" si="14"/>
        <v>43402</v>
      </c>
      <c r="O81" s="1195">
        <f t="shared" si="15"/>
        <v>43432</v>
      </c>
      <c r="P81" s="1196" t="s">
        <v>1538</v>
      </c>
      <c r="Q81" s="1197" t="s">
        <v>703</v>
      </c>
      <c r="R81" s="1228" t="s">
        <v>1018</v>
      </c>
      <c r="S81" s="1222"/>
      <c r="T81" s="1211"/>
    </row>
    <row r="82" spans="1:20" s="1180" customFormat="1" ht="132" x14ac:dyDescent="0.2">
      <c r="A82" s="1210" t="s">
        <v>138</v>
      </c>
      <c r="B82" s="1193" t="s">
        <v>161</v>
      </c>
      <c r="C82" s="1194" t="s">
        <v>140</v>
      </c>
      <c r="D82" s="1147">
        <v>114400000</v>
      </c>
      <c r="E82" s="1193" t="s">
        <v>559</v>
      </c>
      <c r="F82" s="1193" t="s">
        <v>558</v>
      </c>
      <c r="G82" s="1194" t="s">
        <v>65</v>
      </c>
      <c r="H82" s="1686"/>
      <c r="I82" s="1195">
        <f t="shared" si="11"/>
        <v>43237</v>
      </c>
      <c r="J82" s="1195">
        <v>43252</v>
      </c>
      <c r="K82" s="1195">
        <f t="shared" si="12"/>
        <v>43312</v>
      </c>
      <c r="L82" s="1195">
        <f t="shared" si="13"/>
        <v>43342</v>
      </c>
      <c r="M82" s="1199">
        <v>3</v>
      </c>
      <c r="N82" s="1195">
        <f t="shared" si="14"/>
        <v>43402</v>
      </c>
      <c r="O82" s="1195">
        <f t="shared" si="15"/>
        <v>43432</v>
      </c>
      <c r="P82" s="1204" t="s">
        <v>1538</v>
      </c>
      <c r="Q82" s="1197" t="s">
        <v>703</v>
      </c>
      <c r="R82" s="1228" t="s">
        <v>1018</v>
      </c>
      <c r="S82" s="1222"/>
      <c r="T82" s="1211"/>
    </row>
    <row r="83" spans="1:20" s="1180" customFormat="1" ht="132" x14ac:dyDescent="0.2">
      <c r="A83" s="1210" t="s">
        <v>138</v>
      </c>
      <c r="B83" s="1193" t="s">
        <v>162</v>
      </c>
      <c r="C83" s="1194" t="s">
        <v>140</v>
      </c>
      <c r="D83" s="1147">
        <v>114400000</v>
      </c>
      <c r="E83" s="1193" t="s">
        <v>559</v>
      </c>
      <c r="F83" s="1193" t="s">
        <v>558</v>
      </c>
      <c r="G83" s="1194" t="s">
        <v>65</v>
      </c>
      <c r="H83" s="1686"/>
      <c r="I83" s="1195">
        <f t="shared" si="11"/>
        <v>43237</v>
      </c>
      <c r="J83" s="1195">
        <v>43252</v>
      </c>
      <c r="K83" s="1195">
        <f t="shared" si="12"/>
        <v>43312</v>
      </c>
      <c r="L83" s="1195">
        <f t="shared" si="13"/>
        <v>43342</v>
      </c>
      <c r="M83" s="1199">
        <v>3</v>
      </c>
      <c r="N83" s="1195">
        <f t="shared" si="14"/>
        <v>43402</v>
      </c>
      <c r="O83" s="1195">
        <f t="shared" si="15"/>
        <v>43432</v>
      </c>
      <c r="P83" s="1204" t="s">
        <v>1538</v>
      </c>
      <c r="Q83" s="1197" t="s">
        <v>703</v>
      </c>
      <c r="R83" s="1228" t="s">
        <v>1018</v>
      </c>
      <c r="S83" s="1222"/>
      <c r="T83" s="1211"/>
    </row>
    <row r="84" spans="1:20" s="1180" customFormat="1" ht="132" x14ac:dyDescent="0.2">
      <c r="A84" s="1210" t="s">
        <v>138</v>
      </c>
      <c r="B84" s="1193" t="s">
        <v>163</v>
      </c>
      <c r="C84" s="1194" t="s">
        <v>144</v>
      </c>
      <c r="D84" s="1147">
        <v>61600000</v>
      </c>
      <c r="E84" s="1193" t="s">
        <v>559</v>
      </c>
      <c r="F84" s="1193" t="s">
        <v>558</v>
      </c>
      <c r="G84" s="1194" t="s">
        <v>65</v>
      </c>
      <c r="H84" s="1686"/>
      <c r="I84" s="1195">
        <f t="shared" si="11"/>
        <v>43237</v>
      </c>
      <c r="J84" s="1195">
        <v>43252</v>
      </c>
      <c r="K84" s="1195">
        <f t="shared" si="12"/>
        <v>43312</v>
      </c>
      <c r="L84" s="1195">
        <f t="shared" si="13"/>
        <v>43342</v>
      </c>
      <c r="M84" s="1199">
        <v>3</v>
      </c>
      <c r="N84" s="1195">
        <f t="shared" si="14"/>
        <v>43402</v>
      </c>
      <c r="O84" s="1195">
        <f t="shared" si="15"/>
        <v>43432</v>
      </c>
      <c r="P84" s="1204" t="s">
        <v>1538</v>
      </c>
      <c r="Q84" s="1197" t="s">
        <v>703</v>
      </c>
      <c r="R84" s="1228" t="s">
        <v>1018</v>
      </c>
      <c r="S84" s="1222"/>
      <c r="T84" s="1211"/>
    </row>
    <row r="85" spans="1:20" s="1180" customFormat="1" ht="132" x14ac:dyDescent="0.2">
      <c r="A85" s="1210" t="s">
        <v>138</v>
      </c>
      <c r="B85" s="1193" t="s">
        <v>164</v>
      </c>
      <c r="C85" s="1194" t="s">
        <v>146</v>
      </c>
      <c r="D85" s="1147">
        <v>61600000</v>
      </c>
      <c r="E85" s="1193" t="s">
        <v>559</v>
      </c>
      <c r="F85" s="1193" t="s">
        <v>558</v>
      </c>
      <c r="G85" s="1194" t="s">
        <v>65</v>
      </c>
      <c r="H85" s="1686"/>
      <c r="I85" s="1195">
        <f t="shared" si="11"/>
        <v>43237</v>
      </c>
      <c r="J85" s="1195">
        <v>43252</v>
      </c>
      <c r="K85" s="1195">
        <f t="shared" si="12"/>
        <v>43312</v>
      </c>
      <c r="L85" s="1195">
        <f t="shared" si="13"/>
        <v>43342</v>
      </c>
      <c r="M85" s="1199">
        <v>3</v>
      </c>
      <c r="N85" s="1195">
        <f t="shared" si="14"/>
        <v>43402</v>
      </c>
      <c r="O85" s="1195">
        <f t="shared" si="15"/>
        <v>43432</v>
      </c>
      <c r="P85" s="1196" t="s">
        <v>1538</v>
      </c>
      <c r="Q85" s="1197" t="s">
        <v>703</v>
      </c>
      <c r="R85" s="1228" t="s">
        <v>1018</v>
      </c>
      <c r="S85" s="1222"/>
      <c r="T85" s="1211"/>
    </row>
    <row r="86" spans="1:20" s="1180" customFormat="1" ht="132" x14ac:dyDescent="0.2">
      <c r="A86" s="1210" t="s">
        <v>138</v>
      </c>
      <c r="B86" s="1193" t="s">
        <v>165</v>
      </c>
      <c r="C86" s="1194" t="s">
        <v>148</v>
      </c>
      <c r="D86" s="1147">
        <v>114400000</v>
      </c>
      <c r="E86" s="1193" t="s">
        <v>559</v>
      </c>
      <c r="F86" s="1193" t="s">
        <v>558</v>
      </c>
      <c r="G86" s="1194" t="s">
        <v>65</v>
      </c>
      <c r="H86" s="1686"/>
      <c r="I86" s="1195">
        <f t="shared" si="11"/>
        <v>43237</v>
      </c>
      <c r="J86" s="1195">
        <v>43252</v>
      </c>
      <c r="K86" s="1195">
        <f t="shared" si="12"/>
        <v>43312</v>
      </c>
      <c r="L86" s="1195">
        <f t="shared" si="13"/>
        <v>43342</v>
      </c>
      <c r="M86" s="1199">
        <v>3</v>
      </c>
      <c r="N86" s="1195">
        <f t="shared" si="14"/>
        <v>43402</v>
      </c>
      <c r="O86" s="1195">
        <f t="shared" si="15"/>
        <v>43432</v>
      </c>
      <c r="P86" s="1204" t="s">
        <v>1538</v>
      </c>
      <c r="Q86" s="1197" t="s">
        <v>703</v>
      </c>
      <c r="R86" s="1228" t="s">
        <v>1018</v>
      </c>
      <c r="S86" s="1222"/>
      <c r="T86" s="1211"/>
    </row>
    <row r="87" spans="1:20" s="1180" customFormat="1" ht="132" x14ac:dyDescent="0.2">
      <c r="A87" s="1210" t="s">
        <v>138</v>
      </c>
      <c r="B87" s="1193" t="s">
        <v>166</v>
      </c>
      <c r="C87" s="1194" t="s">
        <v>150</v>
      </c>
      <c r="D87" s="1147">
        <v>61600000</v>
      </c>
      <c r="E87" s="1193" t="s">
        <v>559</v>
      </c>
      <c r="F87" s="1193" t="s">
        <v>558</v>
      </c>
      <c r="G87" s="1194" t="s">
        <v>65</v>
      </c>
      <c r="H87" s="1686"/>
      <c r="I87" s="1195">
        <f t="shared" si="11"/>
        <v>43237</v>
      </c>
      <c r="J87" s="1195">
        <v>43252</v>
      </c>
      <c r="K87" s="1195">
        <f t="shared" si="12"/>
        <v>43312</v>
      </c>
      <c r="L87" s="1195">
        <f t="shared" si="13"/>
        <v>43342</v>
      </c>
      <c r="M87" s="1199">
        <v>3</v>
      </c>
      <c r="N87" s="1195">
        <f t="shared" si="14"/>
        <v>43402</v>
      </c>
      <c r="O87" s="1195">
        <f t="shared" si="15"/>
        <v>43432</v>
      </c>
      <c r="P87" s="1196" t="s">
        <v>1538</v>
      </c>
      <c r="Q87" s="1197" t="s">
        <v>703</v>
      </c>
      <c r="R87" s="1228" t="s">
        <v>1018</v>
      </c>
      <c r="S87" s="1222"/>
      <c r="T87" s="1211"/>
    </row>
    <row r="88" spans="1:20" s="1180" customFormat="1" ht="132" x14ac:dyDescent="0.2">
      <c r="A88" s="1210" t="s">
        <v>138</v>
      </c>
      <c r="B88" s="1193" t="s">
        <v>167</v>
      </c>
      <c r="C88" s="1194" t="s">
        <v>152</v>
      </c>
      <c r="D88" s="1147">
        <v>114400000</v>
      </c>
      <c r="E88" s="1193" t="s">
        <v>559</v>
      </c>
      <c r="F88" s="1193" t="s">
        <v>558</v>
      </c>
      <c r="G88" s="1194" t="s">
        <v>65</v>
      </c>
      <c r="H88" s="1686"/>
      <c r="I88" s="1195">
        <f t="shared" si="11"/>
        <v>43237</v>
      </c>
      <c r="J88" s="1195">
        <v>43252</v>
      </c>
      <c r="K88" s="1195">
        <f t="shared" si="12"/>
        <v>43312</v>
      </c>
      <c r="L88" s="1195">
        <f t="shared" si="13"/>
        <v>43342</v>
      </c>
      <c r="M88" s="1199">
        <v>3</v>
      </c>
      <c r="N88" s="1195">
        <f t="shared" si="14"/>
        <v>43402</v>
      </c>
      <c r="O88" s="1195">
        <f t="shared" si="15"/>
        <v>43432</v>
      </c>
      <c r="P88" s="1204" t="s">
        <v>1538</v>
      </c>
      <c r="Q88" s="1197" t="s">
        <v>703</v>
      </c>
      <c r="R88" s="1228" t="s">
        <v>1018</v>
      </c>
      <c r="S88" s="1222"/>
      <c r="T88" s="1211"/>
    </row>
    <row r="89" spans="1:20" s="1180" customFormat="1" ht="132" x14ac:dyDescent="0.2">
      <c r="A89" s="1210" t="s">
        <v>138</v>
      </c>
      <c r="B89" s="1193" t="s">
        <v>168</v>
      </c>
      <c r="C89" s="1194" t="s">
        <v>152</v>
      </c>
      <c r="D89" s="1147">
        <v>61600000</v>
      </c>
      <c r="E89" s="1193" t="s">
        <v>559</v>
      </c>
      <c r="F89" s="1193" t="s">
        <v>558</v>
      </c>
      <c r="G89" s="1194" t="s">
        <v>65</v>
      </c>
      <c r="H89" s="1686"/>
      <c r="I89" s="1195">
        <f t="shared" si="11"/>
        <v>43237</v>
      </c>
      <c r="J89" s="1195">
        <v>43252</v>
      </c>
      <c r="K89" s="1195">
        <f t="shared" si="12"/>
        <v>43312</v>
      </c>
      <c r="L89" s="1195">
        <f t="shared" si="13"/>
        <v>43342</v>
      </c>
      <c r="M89" s="1199">
        <v>3</v>
      </c>
      <c r="N89" s="1195">
        <f t="shared" si="14"/>
        <v>43402</v>
      </c>
      <c r="O89" s="1195">
        <f t="shared" si="15"/>
        <v>43432</v>
      </c>
      <c r="P89" s="1204" t="s">
        <v>1538</v>
      </c>
      <c r="Q89" s="1197" t="s">
        <v>703</v>
      </c>
      <c r="R89" s="1228" t="s">
        <v>1018</v>
      </c>
      <c r="S89" s="1222"/>
      <c r="T89" s="1211"/>
    </row>
    <row r="90" spans="1:20" s="1180" customFormat="1" ht="132" x14ac:dyDescent="0.2">
      <c r="A90" s="1210" t="s">
        <v>138</v>
      </c>
      <c r="B90" s="1193" t="s">
        <v>169</v>
      </c>
      <c r="C90" s="1194" t="s">
        <v>155</v>
      </c>
      <c r="D90" s="1147">
        <v>114400000</v>
      </c>
      <c r="E90" s="1193" t="s">
        <v>559</v>
      </c>
      <c r="F90" s="1193" t="s">
        <v>558</v>
      </c>
      <c r="G90" s="1194" t="s">
        <v>65</v>
      </c>
      <c r="H90" s="1686"/>
      <c r="I90" s="1195">
        <f t="shared" si="11"/>
        <v>43237</v>
      </c>
      <c r="J90" s="1195">
        <v>43252</v>
      </c>
      <c r="K90" s="1195">
        <f t="shared" si="12"/>
        <v>43312</v>
      </c>
      <c r="L90" s="1195">
        <f t="shared" si="13"/>
        <v>43342</v>
      </c>
      <c r="M90" s="1199">
        <v>3</v>
      </c>
      <c r="N90" s="1195">
        <f t="shared" si="14"/>
        <v>43402</v>
      </c>
      <c r="O90" s="1195">
        <f t="shared" si="15"/>
        <v>43432</v>
      </c>
      <c r="P90" s="1196" t="s">
        <v>1538</v>
      </c>
      <c r="Q90" s="1197" t="s">
        <v>703</v>
      </c>
      <c r="R90" s="1228" t="s">
        <v>1018</v>
      </c>
      <c r="S90" s="1222"/>
      <c r="T90" s="1211"/>
    </row>
    <row r="91" spans="1:20" s="1180" customFormat="1" ht="132" x14ac:dyDescent="0.2">
      <c r="A91" s="1210" t="s">
        <v>138</v>
      </c>
      <c r="B91" s="1193" t="s">
        <v>170</v>
      </c>
      <c r="C91" s="1194" t="s">
        <v>157</v>
      </c>
      <c r="D91" s="1147">
        <v>114400000</v>
      </c>
      <c r="E91" s="1193" t="s">
        <v>559</v>
      </c>
      <c r="F91" s="1193" t="s">
        <v>558</v>
      </c>
      <c r="G91" s="1194" t="s">
        <v>65</v>
      </c>
      <c r="H91" s="1686"/>
      <c r="I91" s="1195">
        <f t="shared" si="11"/>
        <v>43237</v>
      </c>
      <c r="J91" s="1195">
        <v>43252</v>
      </c>
      <c r="K91" s="1195">
        <f t="shared" si="12"/>
        <v>43312</v>
      </c>
      <c r="L91" s="1195">
        <f t="shared" si="13"/>
        <v>43342</v>
      </c>
      <c r="M91" s="1199">
        <v>3</v>
      </c>
      <c r="N91" s="1195">
        <f t="shared" si="14"/>
        <v>43402</v>
      </c>
      <c r="O91" s="1195">
        <f t="shared" si="15"/>
        <v>43432</v>
      </c>
      <c r="P91" s="1204" t="s">
        <v>1538</v>
      </c>
      <c r="Q91" s="1197" t="s">
        <v>703</v>
      </c>
      <c r="R91" s="1228" t="s">
        <v>1018</v>
      </c>
      <c r="S91" s="1222"/>
      <c r="T91" s="1211"/>
    </row>
    <row r="92" spans="1:20" s="1180" customFormat="1" ht="132" x14ac:dyDescent="0.2">
      <c r="A92" s="1210" t="s">
        <v>138</v>
      </c>
      <c r="B92" s="1193" t="s">
        <v>171</v>
      </c>
      <c r="C92" s="1194" t="s">
        <v>157</v>
      </c>
      <c r="D92" s="1147">
        <v>61600000</v>
      </c>
      <c r="E92" s="1193" t="s">
        <v>559</v>
      </c>
      <c r="F92" s="1193" t="s">
        <v>558</v>
      </c>
      <c r="G92" s="1194" t="s">
        <v>65</v>
      </c>
      <c r="H92" s="1686"/>
      <c r="I92" s="1195">
        <f t="shared" si="11"/>
        <v>43237</v>
      </c>
      <c r="J92" s="1195">
        <v>43252</v>
      </c>
      <c r="K92" s="1195">
        <f t="shared" si="12"/>
        <v>43312</v>
      </c>
      <c r="L92" s="1195">
        <f t="shared" si="13"/>
        <v>43342</v>
      </c>
      <c r="M92" s="1199">
        <v>3</v>
      </c>
      <c r="N92" s="1195">
        <f t="shared" si="14"/>
        <v>43402</v>
      </c>
      <c r="O92" s="1195">
        <f t="shared" si="15"/>
        <v>43432</v>
      </c>
      <c r="P92" s="1196" t="s">
        <v>1538</v>
      </c>
      <c r="Q92" s="1197" t="s">
        <v>703</v>
      </c>
      <c r="R92" s="1228" t="s">
        <v>1018</v>
      </c>
      <c r="S92" s="1222"/>
      <c r="T92" s="1211"/>
    </row>
    <row r="93" spans="1:20" s="1180" customFormat="1" ht="132" x14ac:dyDescent="0.2">
      <c r="A93" s="1210" t="s">
        <v>138</v>
      </c>
      <c r="B93" s="1193" t="s">
        <v>172</v>
      </c>
      <c r="C93" s="1194" t="s">
        <v>157</v>
      </c>
      <c r="D93" s="1147">
        <v>61600000</v>
      </c>
      <c r="E93" s="1193" t="s">
        <v>559</v>
      </c>
      <c r="F93" s="1193" t="s">
        <v>558</v>
      </c>
      <c r="G93" s="1194" t="s">
        <v>65</v>
      </c>
      <c r="H93" s="1686"/>
      <c r="I93" s="1195">
        <f t="shared" si="11"/>
        <v>43237</v>
      </c>
      <c r="J93" s="1195">
        <v>43252</v>
      </c>
      <c r="K93" s="1195">
        <f t="shared" si="12"/>
        <v>43312</v>
      </c>
      <c r="L93" s="1195">
        <f t="shared" si="13"/>
        <v>43342</v>
      </c>
      <c r="M93" s="1199">
        <v>3</v>
      </c>
      <c r="N93" s="1195">
        <f t="shared" si="14"/>
        <v>43402</v>
      </c>
      <c r="O93" s="1195">
        <f t="shared" si="15"/>
        <v>43432</v>
      </c>
      <c r="P93" s="1204" t="s">
        <v>1538</v>
      </c>
      <c r="Q93" s="1197" t="s">
        <v>703</v>
      </c>
      <c r="R93" s="1228" t="s">
        <v>1018</v>
      </c>
      <c r="S93" s="1222"/>
      <c r="T93" s="1211"/>
    </row>
    <row r="94" spans="1:20" s="1180" customFormat="1" ht="132" x14ac:dyDescent="0.2">
      <c r="A94" s="1210" t="s">
        <v>138</v>
      </c>
      <c r="B94" s="1193" t="s">
        <v>173</v>
      </c>
      <c r="C94" s="1194" t="s">
        <v>174</v>
      </c>
      <c r="D94" s="1147">
        <v>7544000000</v>
      </c>
      <c r="E94" s="1193" t="s">
        <v>559</v>
      </c>
      <c r="F94" s="1193" t="s">
        <v>558</v>
      </c>
      <c r="G94" s="1194" t="s">
        <v>65</v>
      </c>
      <c r="H94" s="1686"/>
      <c r="I94" s="1195">
        <f t="shared" si="11"/>
        <v>43237</v>
      </c>
      <c r="J94" s="1195">
        <v>43252</v>
      </c>
      <c r="K94" s="1195">
        <f t="shared" si="12"/>
        <v>43312</v>
      </c>
      <c r="L94" s="1195">
        <f t="shared" si="13"/>
        <v>43342</v>
      </c>
      <c r="M94" s="1199">
        <v>4</v>
      </c>
      <c r="N94" s="1195">
        <f t="shared" si="14"/>
        <v>43402</v>
      </c>
      <c r="O94" s="1195">
        <f t="shared" si="15"/>
        <v>43462</v>
      </c>
      <c r="P94" s="1204" t="s">
        <v>1538</v>
      </c>
      <c r="Q94" s="1197" t="s">
        <v>703</v>
      </c>
      <c r="R94" s="1228" t="s">
        <v>1018</v>
      </c>
      <c r="S94" s="1222"/>
      <c r="T94" s="1211"/>
    </row>
    <row r="95" spans="1:20" s="1180" customFormat="1" ht="132" x14ac:dyDescent="0.2">
      <c r="A95" s="1210" t="s">
        <v>138</v>
      </c>
      <c r="B95" s="1193" t="s">
        <v>175</v>
      </c>
      <c r="C95" s="1194" t="s">
        <v>174</v>
      </c>
      <c r="D95" s="1147">
        <v>656000000</v>
      </c>
      <c r="E95" s="1193" t="s">
        <v>559</v>
      </c>
      <c r="F95" s="1193" t="s">
        <v>558</v>
      </c>
      <c r="G95" s="1194" t="s">
        <v>65</v>
      </c>
      <c r="H95" s="1686"/>
      <c r="I95" s="1195">
        <f t="shared" si="11"/>
        <v>43237</v>
      </c>
      <c r="J95" s="1195">
        <v>43252</v>
      </c>
      <c r="K95" s="1195">
        <f t="shared" si="12"/>
        <v>43312</v>
      </c>
      <c r="L95" s="1195">
        <f t="shared" si="13"/>
        <v>43342</v>
      </c>
      <c r="M95" s="1199">
        <v>4</v>
      </c>
      <c r="N95" s="1195">
        <f t="shared" si="14"/>
        <v>43402</v>
      </c>
      <c r="O95" s="1195">
        <f t="shared" si="15"/>
        <v>43462</v>
      </c>
      <c r="P95" s="1196" t="s">
        <v>1538</v>
      </c>
      <c r="Q95" s="1197" t="s">
        <v>703</v>
      </c>
      <c r="R95" s="1228" t="s">
        <v>1018</v>
      </c>
      <c r="S95" s="1222"/>
      <c r="T95" s="1211"/>
    </row>
    <row r="96" spans="1:20" s="1180" customFormat="1" ht="132" x14ac:dyDescent="0.2">
      <c r="A96" s="1210" t="s">
        <v>138</v>
      </c>
      <c r="B96" s="1193" t="s">
        <v>176</v>
      </c>
      <c r="C96" s="1194" t="s">
        <v>177</v>
      </c>
      <c r="D96" s="1147">
        <v>2493000000</v>
      </c>
      <c r="E96" s="1193" t="s">
        <v>559</v>
      </c>
      <c r="F96" s="1193" t="s">
        <v>558</v>
      </c>
      <c r="G96" s="1194" t="s">
        <v>74</v>
      </c>
      <c r="H96" s="1686"/>
      <c r="I96" s="1195">
        <f t="shared" si="11"/>
        <v>43237</v>
      </c>
      <c r="J96" s="1195">
        <v>43252</v>
      </c>
      <c r="K96" s="1195">
        <f t="shared" si="12"/>
        <v>43312</v>
      </c>
      <c r="L96" s="1195">
        <f t="shared" si="13"/>
        <v>43342</v>
      </c>
      <c r="M96" s="1199">
        <v>4</v>
      </c>
      <c r="N96" s="1195">
        <f t="shared" si="14"/>
        <v>43402</v>
      </c>
      <c r="O96" s="1195">
        <f t="shared" si="15"/>
        <v>43462</v>
      </c>
      <c r="P96" s="1204" t="s">
        <v>1538</v>
      </c>
      <c r="Q96" s="1197" t="s">
        <v>703</v>
      </c>
      <c r="R96" s="1228" t="s">
        <v>1018</v>
      </c>
      <c r="S96" s="1222"/>
      <c r="T96" s="1211"/>
    </row>
    <row r="97" spans="1:20" s="1180" customFormat="1" ht="48" x14ac:dyDescent="0.2">
      <c r="A97" s="1215"/>
      <c r="B97" s="1193" t="s">
        <v>178</v>
      </c>
      <c r="C97" s="1194" t="s">
        <v>179</v>
      </c>
      <c r="D97" s="1147">
        <v>0</v>
      </c>
      <c r="E97" s="1193" t="s">
        <v>1529</v>
      </c>
      <c r="F97" s="1193"/>
      <c r="G97" s="1194" t="s">
        <v>74</v>
      </c>
      <c r="H97" s="1194"/>
      <c r="I97" s="1195"/>
      <c r="J97" s="1195"/>
      <c r="K97" s="1195"/>
      <c r="L97" s="1195"/>
      <c r="M97" s="1195"/>
      <c r="N97" s="1195"/>
      <c r="O97" s="1195"/>
      <c r="P97" s="1206"/>
      <c r="Q97" s="1198"/>
      <c r="R97" s="1231"/>
      <c r="S97" s="1222"/>
      <c r="T97" s="1211"/>
    </row>
    <row r="98" spans="1:20" s="1189" customFormat="1" ht="24.75" customHeight="1" thickBot="1" x14ac:dyDescent="0.25">
      <c r="A98" s="1216"/>
      <c r="B98" s="1217"/>
      <c r="C98" s="1218" t="s">
        <v>543</v>
      </c>
      <c r="D98" s="1219">
        <f>+D7+D32+D40+D42+D44+D67+D97</f>
        <v>356940000000</v>
      </c>
      <c r="E98" s="1217"/>
      <c r="F98" s="1220"/>
      <c r="G98" s="1218"/>
      <c r="H98" s="1220"/>
      <c r="I98" s="1220"/>
      <c r="J98" s="1220"/>
      <c r="K98" s="1220"/>
      <c r="L98" s="1220"/>
      <c r="M98" s="1220"/>
      <c r="N98" s="1220"/>
      <c r="O98" s="1220"/>
      <c r="P98" s="1218"/>
      <c r="Q98" s="1220"/>
      <c r="R98" s="1221"/>
      <c r="S98" s="1227"/>
      <c r="T98" s="1221"/>
    </row>
    <row r="99" spans="1:20" s="1189" customFormat="1" ht="24.75" customHeight="1" thickTop="1" thickBot="1" x14ac:dyDescent="0.25">
      <c r="A99" s="1249"/>
      <c r="B99" s="1250"/>
      <c r="C99" s="1251"/>
      <c r="D99" s="1252"/>
      <c r="E99" s="1250"/>
      <c r="F99" s="1249"/>
      <c r="G99" s="1251"/>
      <c r="H99" s="1249"/>
      <c r="I99" s="1249"/>
      <c r="J99" s="1249"/>
      <c r="K99" s="1249"/>
      <c r="L99" s="1249"/>
      <c r="M99" s="1249"/>
      <c r="N99" s="1249"/>
      <c r="O99" s="1249"/>
      <c r="P99" s="1251"/>
      <c r="Q99" s="1249"/>
      <c r="R99" s="1249"/>
      <c r="S99" s="1251"/>
      <c r="T99" s="1249"/>
    </row>
    <row r="100" spans="1:20" x14ac:dyDescent="0.2">
      <c r="C100" s="1177"/>
      <c r="D100" s="1177"/>
      <c r="P100" s="1253" t="s">
        <v>990</v>
      </c>
      <c r="Q100" s="1254">
        <v>82</v>
      </c>
      <c r="R100" s="1255">
        <v>1</v>
      </c>
    </row>
    <row r="101" spans="1:20" x14ac:dyDescent="0.2">
      <c r="C101" s="1177"/>
      <c r="D101" s="1177"/>
      <c r="P101" s="1256" t="s">
        <v>991</v>
      </c>
      <c r="Q101" s="1257">
        <v>39</v>
      </c>
      <c r="R101" s="1258"/>
    </row>
    <row r="102" spans="1:20" x14ac:dyDescent="0.2">
      <c r="C102" s="1177"/>
      <c r="D102" s="1177"/>
      <c r="P102" s="1256" t="s">
        <v>994</v>
      </c>
      <c r="Q102" s="1257">
        <v>15</v>
      </c>
      <c r="R102" s="1258"/>
    </row>
    <row r="103" spans="1:20" x14ac:dyDescent="0.2">
      <c r="C103" s="1177"/>
      <c r="D103" s="1177"/>
      <c r="P103" s="1256" t="s">
        <v>992</v>
      </c>
      <c r="Q103" s="1259">
        <f>Q102/Q101</f>
        <v>0.38461538461538464</v>
      </c>
      <c r="R103" s="1258"/>
    </row>
    <row r="104" spans="1:20" x14ac:dyDescent="0.2">
      <c r="C104" s="1177"/>
      <c r="D104" s="1177"/>
      <c r="P104" s="1260" t="s">
        <v>993</v>
      </c>
      <c r="Q104" s="1261">
        <f>(Q103*25%)/100</f>
        <v>9.6153846153846159E-4</v>
      </c>
      <c r="R104" s="1262">
        <v>0.1</v>
      </c>
    </row>
    <row r="105" spans="1:20" x14ac:dyDescent="0.2">
      <c r="C105" s="1177"/>
      <c r="D105" s="1177"/>
      <c r="P105" s="1263"/>
      <c r="Q105" s="1264"/>
      <c r="R105" s="1258"/>
    </row>
    <row r="106" spans="1:20" x14ac:dyDescent="0.2">
      <c r="C106" s="1177"/>
      <c r="D106" s="1177"/>
      <c r="P106" s="1036" t="s">
        <v>995</v>
      </c>
      <c r="Q106" s="1037">
        <v>24</v>
      </c>
      <c r="R106" s="1258"/>
    </row>
    <row r="107" spans="1:20" x14ac:dyDescent="0.2">
      <c r="C107" s="1177"/>
      <c r="D107" s="1177"/>
      <c r="P107" s="1265" t="s">
        <v>1040</v>
      </c>
      <c r="Q107" s="1266">
        <v>43</v>
      </c>
      <c r="R107" s="1258"/>
    </row>
    <row r="108" spans="1:20" ht="12.75" thickBot="1" x14ac:dyDescent="0.25">
      <c r="C108" s="1177"/>
      <c r="D108" s="1177"/>
      <c r="P108" s="1267" t="s">
        <v>1015</v>
      </c>
      <c r="Q108" s="1268">
        <v>7</v>
      </c>
      <c r="R108" s="1269"/>
    </row>
    <row r="109" spans="1:20" x14ac:dyDescent="0.2">
      <c r="C109" s="1177"/>
      <c r="D109" s="1177"/>
    </row>
    <row r="112" spans="1:20" hidden="1" x14ac:dyDescent="0.2">
      <c r="P112" s="1181" t="s">
        <v>988</v>
      </c>
      <c r="Q112" s="1032">
        <f>COUNTIF($Q$8:$Q$98,P112)</f>
        <v>15</v>
      </c>
      <c r="R112" s="1182">
        <f>Q112/Q116</f>
        <v>0.38461538461538464</v>
      </c>
      <c r="S112" s="1183">
        <f>R112*0.25</f>
        <v>9.6153846153846159E-2</v>
      </c>
    </row>
    <row r="113" spans="16:19" hidden="1" x14ac:dyDescent="0.2">
      <c r="P113" s="1184" t="s">
        <v>703</v>
      </c>
      <c r="Q113" s="1032">
        <f>COUNTIF($Q$8:$Q$98,P113)</f>
        <v>43</v>
      </c>
      <c r="R113" s="1182"/>
    </row>
    <row r="114" spans="16:19" hidden="1" x14ac:dyDescent="0.2">
      <c r="P114" s="1185" t="s">
        <v>995</v>
      </c>
      <c r="Q114" s="1032">
        <f>COUNTIF($Q$8:$Q$98,P114)</f>
        <v>24</v>
      </c>
      <c r="R114" s="1182">
        <f>Q114/Q116</f>
        <v>0.61538461538461542</v>
      </c>
      <c r="S114" s="1183">
        <f>R114*0.25</f>
        <v>0.15384615384615385</v>
      </c>
    </row>
    <row r="115" spans="16:19" hidden="1" x14ac:dyDescent="0.2">
      <c r="P115" s="1186"/>
      <c r="Q115" s="1032">
        <f>SUM(Q112:Q114)</f>
        <v>82</v>
      </c>
    </row>
    <row r="116" spans="16:19" hidden="1" x14ac:dyDescent="0.2">
      <c r="P116" s="1187"/>
      <c r="Q116" s="1032">
        <f>Q112+Q114</f>
        <v>39</v>
      </c>
    </row>
    <row r="117" spans="16:19" hidden="1" x14ac:dyDescent="0.2">
      <c r="P117" s="1187"/>
    </row>
    <row r="118" spans="16:19" hidden="1" x14ac:dyDescent="0.2">
      <c r="P118" s="1187"/>
    </row>
    <row r="119" spans="16:19" x14ac:dyDescent="0.2">
      <c r="P119" s="1187"/>
      <c r="Q119" s="1188"/>
    </row>
    <row r="120" spans="16:19" x14ac:dyDescent="0.2">
      <c r="P120" s="1187"/>
    </row>
    <row r="121" spans="16:19" x14ac:dyDescent="0.2">
      <c r="P121" s="1187"/>
    </row>
    <row r="122" spans="16:19" x14ac:dyDescent="0.2">
      <c r="P122" s="1187"/>
    </row>
    <row r="123" spans="16:19" x14ac:dyDescent="0.2">
      <c r="P123" s="1187"/>
    </row>
    <row r="124" spans="16:19" x14ac:dyDescent="0.2">
      <c r="P124" s="1187"/>
    </row>
    <row r="125" spans="16:19" x14ac:dyDescent="0.2">
      <c r="P125" s="1187"/>
    </row>
    <row r="126" spans="16:19" x14ac:dyDescent="0.2">
      <c r="P126" s="1187"/>
    </row>
    <row r="127" spans="16:19" x14ac:dyDescent="0.2">
      <c r="P127" s="1187"/>
    </row>
    <row r="128" spans="16:19" x14ac:dyDescent="0.2">
      <c r="P128" s="1187"/>
    </row>
    <row r="129" spans="16:16" x14ac:dyDescent="0.2">
      <c r="P129" s="1187"/>
    </row>
    <row r="130" spans="16:16" x14ac:dyDescent="0.2">
      <c r="P130" s="1187"/>
    </row>
    <row r="131" spans="16:16" x14ac:dyDescent="0.2">
      <c r="P131" s="1187"/>
    </row>
    <row r="132" spans="16:16" x14ac:dyDescent="0.2">
      <c r="P132" s="1187"/>
    </row>
    <row r="133" spans="16:16" x14ac:dyDescent="0.2">
      <c r="P133" s="1187"/>
    </row>
    <row r="134" spans="16:16" x14ac:dyDescent="0.2">
      <c r="P134" s="1187"/>
    </row>
    <row r="135" spans="16:16" x14ac:dyDescent="0.2">
      <c r="P135" s="1187"/>
    </row>
    <row r="136" spans="16:16" x14ac:dyDescent="0.2">
      <c r="P136" s="1187"/>
    </row>
    <row r="137" spans="16:16" x14ac:dyDescent="0.2">
      <c r="P137" s="1187"/>
    </row>
    <row r="138" spans="16:16" x14ac:dyDescent="0.2">
      <c r="P138" s="1187"/>
    </row>
    <row r="139" spans="16:16" x14ac:dyDescent="0.2">
      <c r="P139" s="1187"/>
    </row>
    <row r="140" spans="16:16" x14ac:dyDescent="0.2">
      <c r="P140" s="1187"/>
    </row>
    <row r="141" spans="16:16" x14ac:dyDescent="0.2">
      <c r="P141" s="1187"/>
    </row>
    <row r="142" spans="16:16" x14ac:dyDescent="0.2">
      <c r="P142" s="1187"/>
    </row>
    <row r="143" spans="16:16" x14ac:dyDescent="0.2">
      <c r="P143" s="1187"/>
    </row>
    <row r="144" spans="16:16" x14ac:dyDescent="0.2">
      <c r="P144" s="1187"/>
    </row>
    <row r="145" spans="16:16" x14ac:dyDescent="0.2">
      <c r="P145" s="1187"/>
    </row>
    <row r="146" spans="16:16" x14ac:dyDescent="0.2">
      <c r="P146" s="1187"/>
    </row>
    <row r="147" spans="16:16" x14ac:dyDescent="0.2">
      <c r="P147" s="1187"/>
    </row>
    <row r="148" spans="16:16" x14ac:dyDescent="0.2">
      <c r="P148" s="1187"/>
    </row>
    <row r="149" spans="16:16" x14ac:dyDescent="0.2">
      <c r="P149" s="1187"/>
    </row>
    <row r="150" spans="16:16" x14ac:dyDescent="0.2">
      <c r="P150" s="1187"/>
    </row>
    <row r="151" spans="16:16" x14ac:dyDescent="0.2">
      <c r="P151" s="1187"/>
    </row>
    <row r="152" spans="16:16" x14ac:dyDescent="0.2">
      <c r="P152" s="1187"/>
    </row>
    <row r="153" spans="16:16" x14ac:dyDescent="0.2">
      <c r="P153" s="1187"/>
    </row>
    <row r="154" spans="16:16" x14ac:dyDescent="0.2">
      <c r="P154" s="1187"/>
    </row>
    <row r="155" spans="16:16" x14ac:dyDescent="0.2">
      <c r="P155" s="1187"/>
    </row>
    <row r="156" spans="16:16" x14ac:dyDescent="0.2">
      <c r="P156" s="1187"/>
    </row>
    <row r="157" spans="16:16" x14ac:dyDescent="0.2">
      <c r="P157" s="1187"/>
    </row>
    <row r="158" spans="16:16" x14ac:dyDescent="0.2">
      <c r="P158" s="1187"/>
    </row>
    <row r="159" spans="16:16" x14ac:dyDescent="0.2">
      <c r="P159" s="1187"/>
    </row>
    <row r="160" spans="16:16" x14ac:dyDescent="0.2">
      <c r="P160" s="1187"/>
    </row>
    <row r="161" spans="16:16" x14ac:dyDescent="0.2">
      <c r="P161" s="1187"/>
    </row>
    <row r="162" spans="16:16" x14ac:dyDescent="0.2">
      <c r="P162" s="1187"/>
    </row>
    <row r="163" spans="16:16" x14ac:dyDescent="0.2">
      <c r="P163" s="1187"/>
    </row>
    <row r="164" spans="16:16" x14ac:dyDescent="0.2">
      <c r="P164" s="1187"/>
    </row>
    <row r="165" spans="16:16" x14ac:dyDescent="0.2">
      <c r="P165" s="1187"/>
    </row>
    <row r="166" spans="16:16" x14ac:dyDescent="0.2">
      <c r="P166" s="1187"/>
    </row>
    <row r="167" spans="16:16" x14ac:dyDescent="0.2">
      <c r="P167" s="1187"/>
    </row>
    <row r="168" spans="16:16" x14ac:dyDescent="0.2">
      <c r="P168" s="1187"/>
    </row>
    <row r="169" spans="16:16" x14ac:dyDescent="0.2">
      <c r="P169" s="1187"/>
    </row>
    <row r="170" spans="16:16" x14ac:dyDescent="0.2">
      <c r="P170" s="1187"/>
    </row>
    <row r="171" spans="16:16" x14ac:dyDescent="0.2">
      <c r="P171" s="1187"/>
    </row>
    <row r="172" spans="16:16" x14ac:dyDescent="0.2">
      <c r="P172" s="1187"/>
    </row>
    <row r="173" spans="16:16" x14ac:dyDescent="0.2">
      <c r="P173" s="1187"/>
    </row>
    <row r="174" spans="16:16" x14ac:dyDescent="0.2">
      <c r="P174" s="1187"/>
    </row>
    <row r="175" spans="16:16" x14ac:dyDescent="0.2">
      <c r="P175" s="1187"/>
    </row>
    <row r="176" spans="16:16" x14ac:dyDescent="0.2">
      <c r="P176" s="1187"/>
    </row>
    <row r="177" spans="16:16" x14ac:dyDescent="0.2">
      <c r="P177" s="1187"/>
    </row>
    <row r="178" spans="16:16" x14ac:dyDescent="0.2">
      <c r="P178" s="1187"/>
    </row>
    <row r="179" spans="16:16" x14ac:dyDescent="0.2">
      <c r="P179" s="1187"/>
    </row>
    <row r="180" spans="16:16" x14ac:dyDescent="0.2">
      <c r="P180" s="1187"/>
    </row>
    <row r="181" spans="16:16" x14ac:dyDescent="0.2">
      <c r="P181" s="1187"/>
    </row>
    <row r="182" spans="16:16" x14ac:dyDescent="0.2">
      <c r="P182" s="1187"/>
    </row>
    <row r="183" spans="16:16" x14ac:dyDescent="0.2">
      <c r="P183" s="1187"/>
    </row>
    <row r="184" spans="16:16" x14ac:dyDescent="0.2">
      <c r="P184" s="1187"/>
    </row>
    <row r="185" spans="16:16" x14ac:dyDescent="0.2">
      <c r="P185" s="1187"/>
    </row>
    <row r="186" spans="16:16" x14ac:dyDescent="0.2">
      <c r="P186" s="1187"/>
    </row>
    <row r="187" spans="16:16" x14ac:dyDescent="0.2">
      <c r="P187" s="1187"/>
    </row>
    <row r="188" spans="16:16" x14ac:dyDescent="0.2">
      <c r="P188" s="1187"/>
    </row>
    <row r="189" spans="16:16" x14ac:dyDescent="0.2">
      <c r="P189" s="1187"/>
    </row>
    <row r="190" spans="16:16" x14ac:dyDescent="0.2">
      <c r="P190" s="1187"/>
    </row>
    <row r="191" spans="16:16" x14ac:dyDescent="0.2">
      <c r="P191" s="1187"/>
    </row>
    <row r="192" spans="16:16" x14ac:dyDescent="0.2">
      <c r="P192" s="1187"/>
    </row>
    <row r="193" spans="16:16" x14ac:dyDescent="0.2">
      <c r="P193" s="1187"/>
    </row>
    <row r="194" spans="16:16" x14ac:dyDescent="0.2">
      <c r="P194" s="1187"/>
    </row>
    <row r="195" spans="16:16" x14ac:dyDescent="0.2">
      <c r="P195" s="1187"/>
    </row>
    <row r="196" spans="16:16" x14ac:dyDescent="0.2">
      <c r="P196" s="1187"/>
    </row>
    <row r="197" spans="16:16" x14ac:dyDescent="0.2">
      <c r="P197" s="1187"/>
    </row>
    <row r="198" spans="16:16" x14ac:dyDescent="0.2">
      <c r="P198" s="1187"/>
    </row>
    <row r="199" spans="16:16" x14ac:dyDescent="0.2">
      <c r="P199" s="1187"/>
    </row>
    <row r="200" spans="16:16" x14ac:dyDescent="0.2">
      <c r="P200" s="1187"/>
    </row>
    <row r="201" spans="16:16" x14ac:dyDescent="0.2">
      <c r="P201" s="1187"/>
    </row>
    <row r="202" spans="16:16" x14ac:dyDescent="0.2">
      <c r="P202" s="1187"/>
    </row>
    <row r="203" spans="16:16" x14ac:dyDescent="0.2">
      <c r="P203" s="1187"/>
    </row>
    <row r="204" spans="16:16" x14ac:dyDescent="0.2">
      <c r="P204" s="1187"/>
    </row>
    <row r="205" spans="16:16" x14ac:dyDescent="0.2">
      <c r="P205" s="1187"/>
    </row>
    <row r="206" spans="16:16" x14ac:dyDescent="0.2">
      <c r="P206" s="1187"/>
    </row>
  </sheetData>
  <sortState ref="P113:P207">
    <sortCondition ref="P113"/>
  </sortState>
  <mergeCells count="12">
    <mergeCell ref="S5:T5"/>
    <mergeCell ref="H8:H30"/>
    <mergeCell ref="H68:H96"/>
    <mergeCell ref="H33:H39"/>
    <mergeCell ref="H45:H66"/>
    <mergeCell ref="I5:O5"/>
    <mergeCell ref="A5:A6"/>
    <mergeCell ref="B5:B6"/>
    <mergeCell ref="C5:C6"/>
    <mergeCell ref="D5:D6"/>
    <mergeCell ref="A3:R3"/>
    <mergeCell ref="P5:R5"/>
  </mergeCells>
  <hyperlinks>
    <hyperlink ref="S47" r:id="rId1" location="C_14618" display="BASES FEBRERO\CDP´S - COMPROMISOS - OBLIGACIONES 28.02.2018.xlsx - C_14618" xr:uid="{00000000-0004-0000-0C00-000000000000}"/>
    <hyperlink ref="S48" r:id="rId2" location="C_12118" display="BASES FEBRERO\CDP´S - COMPROMISOS - OBLIGACIONES 28.02.2018.xlsx - C_12118" xr:uid="{00000000-0004-0000-0C00-000001000000}"/>
    <hyperlink ref="S13" r:id="rId3" location="C_12618" display="BASES FEBRERO\CDP´S - COMPROMISOS - OBLIGACIONES 28.02.2018.xlsx - C_12618" xr:uid="{00000000-0004-0000-0C00-000002000000}"/>
    <hyperlink ref="S14" r:id="rId4" location="C_12318" display="BASES FEBRERO\CDP´S - COMPROMISOS - OBLIGACIONES 28.02.2018.xlsx - C_12318" xr:uid="{00000000-0004-0000-0C00-000003000000}"/>
    <hyperlink ref="S19" r:id="rId5" location="C_2218" display="BASES FEBRERO\CDP´S - COMPROMISOS - OBLIGACIONES 28.02.2018.xlsx - C_2218" xr:uid="{00000000-0004-0000-0C00-000004000000}"/>
    <hyperlink ref="S17" r:id="rId6" location="C_122118" display="BASES FEBRERO\CDP´S - COMPROMISOS - OBLIGACIONES 28.02.2018.xlsx - C_122118" xr:uid="{00000000-0004-0000-0C00-000005000000}"/>
    <hyperlink ref="S18" r:id="rId7" location="c_14718" display="BASES FEBRERO\CDP´S - COMPROMISOS - OBLIGACIONES 28.02.2018.xlsx - c_14718" xr:uid="{00000000-0004-0000-0C00-000006000000}"/>
    <hyperlink ref="S16" r:id="rId8" location="O_14618" display="BASES FEBRERO\CDP´S - COMPROMISOS - OBLIGACIONES 28.02.2018.xlsx - O_14618" xr:uid="{00000000-0004-0000-0C00-000007000000}"/>
    <hyperlink ref="S22" r:id="rId9" location="C_16618" display="BASES FEBRERO\CDP´S - COMPROMISOS - OBLIGACIONES 28.02.2018.xlsx - C_16618" xr:uid="{00000000-0004-0000-0C00-000008000000}"/>
    <hyperlink ref="S15" r:id="rId10" location="C_13018" display="BASES FEBRERO\CDP´S - COMPROMISOS - OBLIGACIONES 28.02.2018.xlsx - C_13018" xr:uid="{00000000-0004-0000-0C00-000009000000}"/>
    <hyperlink ref="S12" r:id="rId11" location="C_14518" display="BASES FEBRERO\CDP´S - COMPROMISOS - OBLIGACIONES 28.02.2018.xlsx - C_14518" xr:uid="{00000000-0004-0000-0C00-00000A000000}"/>
  </hyperlinks>
  <printOptions horizontalCentered="1"/>
  <pageMargins left="0.39370078740157483" right="0.39370078740157483" top="0.39370078740157483" bottom="0.39370078740157483" header="0.19685039370078741" footer="0.19685039370078741"/>
  <pageSetup orientation="landscape" r:id="rId12"/>
  <legacyDrawing r:id="rId1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6" tint="0.39997558519241921"/>
  </sheetPr>
  <dimension ref="A1:P97"/>
  <sheetViews>
    <sheetView view="pageBreakPreview" zoomScale="70" zoomScaleSheetLayoutView="70" workbookViewId="0">
      <pane xSplit="3" ySplit="4" topLeftCell="D13" activePane="bottomRight" state="frozen"/>
      <selection activeCell="E89" sqref="E89"/>
      <selection pane="topRight" activeCell="E89" sqref="E89"/>
      <selection pane="bottomLeft" activeCell="E89" sqref="E89"/>
      <selection pane="bottomRight" activeCell="B1" sqref="B1:P1"/>
    </sheetView>
  </sheetViews>
  <sheetFormatPr baseColWidth="10" defaultColWidth="10.85546875" defaultRowHeight="14.25" x14ac:dyDescent="0.2"/>
  <cols>
    <col min="1" max="1" width="6" style="315" customWidth="1"/>
    <col min="2" max="2" width="26.42578125" style="313" customWidth="1"/>
    <col min="3" max="3" width="53.42578125" style="314" customWidth="1"/>
    <col min="4" max="4" width="18" style="313" customWidth="1"/>
    <col min="5" max="5" width="26.42578125" style="313" bestFit="1" customWidth="1"/>
    <col min="6" max="6" width="37" style="314" customWidth="1"/>
    <col min="7" max="7" width="35.140625" style="313" customWidth="1"/>
    <col min="8" max="8" width="25" style="313" customWidth="1"/>
    <col min="9" max="9" width="29.7109375" style="313" customWidth="1"/>
    <col min="10" max="10" width="28.85546875" style="313" customWidth="1"/>
    <col min="11" max="11" width="25.28515625" style="313" bestFit="1" customWidth="1"/>
    <col min="12" max="12" width="20.42578125" style="313" customWidth="1"/>
    <col min="13" max="13" width="18.140625" style="313" customWidth="1"/>
    <col min="14" max="14" width="18.140625" style="313" hidden="1" customWidth="1"/>
    <col min="15" max="15" width="18.140625" style="313" customWidth="1"/>
    <col min="16" max="16" width="19.7109375" style="313" customWidth="1"/>
    <col min="17" max="16384" width="10.85546875" style="313"/>
  </cols>
  <sheetData>
    <row r="1" spans="1:16" ht="78.75" customHeight="1" x14ac:dyDescent="0.2">
      <c r="B1" s="1640" t="s">
        <v>40</v>
      </c>
      <c r="C1" s="1641"/>
      <c r="D1" s="1641"/>
      <c r="E1" s="1641"/>
      <c r="F1" s="1641"/>
      <c r="G1" s="1641"/>
      <c r="H1" s="1641"/>
      <c r="I1" s="1641"/>
      <c r="J1" s="1641"/>
      <c r="K1" s="1641"/>
      <c r="L1" s="1641"/>
      <c r="M1" s="1641"/>
      <c r="N1" s="1641"/>
      <c r="O1" s="1641"/>
      <c r="P1" s="1641"/>
    </row>
    <row r="2" spans="1:16" ht="15" thickBot="1" x14ac:dyDescent="0.25">
      <c r="B2" s="385"/>
      <c r="C2" s="386"/>
      <c r="D2" s="385"/>
      <c r="E2" s="385"/>
      <c r="F2" s="386"/>
      <c r="G2" s="385"/>
      <c r="H2" s="385"/>
      <c r="I2" s="385"/>
      <c r="J2" s="385"/>
      <c r="K2" s="385"/>
      <c r="L2" s="385"/>
      <c r="M2" s="385"/>
      <c r="N2" s="385"/>
      <c r="O2" s="385"/>
      <c r="P2" s="385"/>
    </row>
    <row r="3" spans="1:16" ht="39.75" customHeight="1" thickBot="1" x14ac:dyDescent="0.25">
      <c r="B3" s="1692" t="s">
        <v>41</v>
      </c>
      <c r="C3" s="1692" t="s">
        <v>42</v>
      </c>
      <c r="D3" s="1692" t="s">
        <v>43</v>
      </c>
      <c r="E3" s="1692" t="s">
        <v>44</v>
      </c>
      <c r="F3" s="384" t="s">
        <v>45</v>
      </c>
      <c r="G3" s="381" t="s">
        <v>46</v>
      </c>
      <c r="H3" s="383" t="s">
        <v>47</v>
      </c>
      <c r="I3" s="383" t="s">
        <v>48</v>
      </c>
      <c r="J3" s="1689" t="s">
        <v>49</v>
      </c>
      <c r="K3" s="1690"/>
      <c r="L3" s="1690"/>
      <c r="M3" s="1690"/>
      <c r="N3" s="1690"/>
      <c r="O3" s="1690"/>
      <c r="P3" s="1691"/>
    </row>
    <row r="4" spans="1:16" ht="51.75" thickBot="1" x14ac:dyDescent="0.25">
      <c r="B4" s="1693"/>
      <c r="C4" s="1693"/>
      <c r="D4" s="1693"/>
      <c r="E4" s="1693"/>
      <c r="F4" s="382" t="s">
        <v>50</v>
      </c>
      <c r="G4" s="381" t="s">
        <v>574</v>
      </c>
      <c r="H4" s="381" t="s">
        <v>52</v>
      </c>
      <c r="I4" s="381" t="s">
        <v>573</v>
      </c>
      <c r="J4" s="380" t="s">
        <v>54</v>
      </c>
      <c r="K4" s="378" t="s">
        <v>55</v>
      </c>
      <c r="L4" s="378" t="s">
        <v>56</v>
      </c>
      <c r="M4" s="379" t="s">
        <v>57</v>
      </c>
      <c r="N4" s="377" t="s">
        <v>58</v>
      </c>
      <c r="O4" s="378" t="s">
        <v>59</v>
      </c>
      <c r="P4" s="377" t="s">
        <v>572</v>
      </c>
    </row>
    <row r="5" spans="1:16" s="318" customFormat="1" ht="75" customHeight="1" x14ac:dyDescent="0.2">
      <c r="A5" s="328">
        <v>4</v>
      </c>
      <c r="B5" s="506" t="s">
        <v>61</v>
      </c>
      <c r="C5" s="505" t="s">
        <v>62</v>
      </c>
      <c r="D5" s="504" t="s">
        <v>63</v>
      </c>
      <c r="E5" s="503">
        <v>6072000000</v>
      </c>
      <c r="F5" s="372"/>
      <c r="G5" s="371" t="s">
        <v>64</v>
      </c>
      <c r="H5" s="370" t="s">
        <v>65</v>
      </c>
      <c r="I5" s="1694" t="s">
        <v>571</v>
      </c>
      <c r="J5" s="369">
        <f t="shared" ref="J5:J10" si="0">+K5-15</f>
        <v>43115</v>
      </c>
      <c r="K5" s="368">
        <v>43130</v>
      </c>
      <c r="L5" s="366">
        <f t="shared" ref="L5:L10" si="1">+K5+60</f>
        <v>43190</v>
      </c>
      <c r="M5" s="366">
        <f t="shared" ref="M5:M10" si="2">+L5+30</f>
        <v>43220</v>
      </c>
      <c r="N5" s="367">
        <v>6</v>
      </c>
      <c r="O5" s="366">
        <f t="shared" ref="O5:O10" si="3">+M5+60</f>
        <v>43280</v>
      </c>
      <c r="P5" s="366">
        <f t="shared" ref="P5:P10" si="4">+M5+N5*30</f>
        <v>43400</v>
      </c>
    </row>
    <row r="6" spans="1:16" s="318" customFormat="1" ht="75" customHeight="1" x14ac:dyDescent="0.2">
      <c r="A6" s="328">
        <v>4</v>
      </c>
      <c r="B6" s="502" t="s">
        <v>61</v>
      </c>
      <c r="C6" s="501" t="s">
        <v>678</v>
      </c>
      <c r="D6" s="500" t="s">
        <v>63</v>
      </c>
      <c r="E6" s="499">
        <v>2304600000</v>
      </c>
      <c r="F6" s="341"/>
      <c r="G6" s="342" t="s">
        <v>676</v>
      </c>
      <c r="H6" s="347" t="s">
        <v>65</v>
      </c>
      <c r="I6" s="1688"/>
      <c r="J6" s="498">
        <f t="shared" si="0"/>
        <v>43115</v>
      </c>
      <c r="K6" s="497">
        <v>43130</v>
      </c>
      <c r="L6" s="496">
        <f t="shared" si="1"/>
        <v>43190</v>
      </c>
      <c r="M6" s="496">
        <f t="shared" si="2"/>
        <v>43220</v>
      </c>
      <c r="N6" s="344">
        <v>6</v>
      </c>
      <c r="O6" s="496">
        <f t="shared" si="3"/>
        <v>43280</v>
      </c>
      <c r="P6" s="495">
        <f t="shared" si="4"/>
        <v>43400</v>
      </c>
    </row>
    <row r="7" spans="1:16" s="318" customFormat="1" ht="75" x14ac:dyDescent="0.2">
      <c r="A7" s="328">
        <v>4</v>
      </c>
      <c r="B7" s="494" t="s">
        <v>61</v>
      </c>
      <c r="C7" s="493" t="s">
        <v>67</v>
      </c>
      <c r="D7" s="492" t="s">
        <v>63</v>
      </c>
      <c r="E7" s="491">
        <v>528000000</v>
      </c>
      <c r="F7" s="336"/>
      <c r="G7" s="342" t="s">
        <v>64</v>
      </c>
      <c r="H7" s="347" t="s">
        <v>65</v>
      </c>
      <c r="I7" s="1688"/>
      <c r="J7" s="332">
        <f t="shared" si="0"/>
        <v>43115</v>
      </c>
      <c r="K7" s="360">
        <v>43130</v>
      </c>
      <c r="L7" s="330">
        <f t="shared" si="1"/>
        <v>43190</v>
      </c>
      <c r="M7" s="330">
        <f t="shared" si="2"/>
        <v>43220</v>
      </c>
      <c r="N7" s="331">
        <v>6</v>
      </c>
      <c r="O7" s="330">
        <f t="shared" si="3"/>
        <v>43280</v>
      </c>
      <c r="P7" s="329">
        <f t="shared" si="4"/>
        <v>43400</v>
      </c>
    </row>
    <row r="8" spans="1:16" s="318" customFormat="1" ht="75" x14ac:dyDescent="0.2">
      <c r="A8" s="328">
        <v>4</v>
      </c>
      <c r="B8" s="494" t="s">
        <v>61</v>
      </c>
      <c r="C8" s="493" t="s">
        <v>677</v>
      </c>
      <c r="D8" s="492" t="s">
        <v>63</v>
      </c>
      <c r="E8" s="491">
        <v>200400000</v>
      </c>
      <c r="F8" s="336"/>
      <c r="G8" s="342" t="s">
        <v>676</v>
      </c>
      <c r="H8" s="347" t="s">
        <v>65</v>
      </c>
      <c r="I8" s="1688"/>
      <c r="J8" s="332">
        <f t="shared" si="0"/>
        <v>43115</v>
      </c>
      <c r="K8" s="360">
        <v>43130</v>
      </c>
      <c r="L8" s="330">
        <f t="shared" si="1"/>
        <v>43190</v>
      </c>
      <c r="M8" s="330">
        <f t="shared" si="2"/>
        <v>43220</v>
      </c>
      <c r="N8" s="331">
        <v>6</v>
      </c>
      <c r="O8" s="330">
        <f t="shared" si="3"/>
        <v>43280</v>
      </c>
      <c r="P8" s="329">
        <f t="shared" si="4"/>
        <v>43400</v>
      </c>
    </row>
    <row r="9" spans="1:16" s="318" customFormat="1" ht="75" x14ac:dyDescent="0.2">
      <c r="A9" s="328">
        <v>4</v>
      </c>
      <c r="B9" s="356" t="s">
        <v>61</v>
      </c>
      <c r="C9" s="355" t="s">
        <v>68</v>
      </c>
      <c r="D9" s="354" t="s">
        <v>69</v>
      </c>
      <c r="E9" s="351">
        <v>1380000000</v>
      </c>
      <c r="F9" s="341"/>
      <c r="G9" s="342" t="s">
        <v>64</v>
      </c>
      <c r="H9" s="347" t="s">
        <v>65</v>
      </c>
      <c r="I9" s="1688"/>
      <c r="J9" s="332">
        <f t="shared" si="0"/>
        <v>43115</v>
      </c>
      <c r="K9" s="360">
        <v>43130</v>
      </c>
      <c r="L9" s="330">
        <f t="shared" si="1"/>
        <v>43190</v>
      </c>
      <c r="M9" s="330">
        <f t="shared" si="2"/>
        <v>43220</v>
      </c>
      <c r="N9" s="331">
        <v>6</v>
      </c>
      <c r="O9" s="330">
        <f t="shared" si="3"/>
        <v>43280</v>
      </c>
      <c r="P9" s="329">
        <f t="shared" si="4"/>
        <v>43400</v>
      </c>
    </row>
    <row r="10" spans="1:16" s="318" customFormat="1" ht="75" x14ac:dyDescent="0.2">
      <c r="A10" s="328">
        <v>4</v>
      </c>
      <c r="B10" s="356" t="s">
        <v>61</v>
      </c>
      <c r="C10" s="355" t="s">
        <v>70</v>
      </c>
      <c r="D10" s="358" t="s">
        <v>69</v>
      </c>
      <c r="E10" s="361">
        <v>120000000</v>
      </c>
      <c r="F10" s="348"/>
      <c r="G10" s="342" t="s">
        <v>64</v>
      </c>
      <c r="H10" s="347" t="s">
        <v>65</v>
      </c>
      <c r="I10" s="1688"/>
      <c r="J10" s="332">
        <f t="shared" si="0"/>
        <v>43115</v>
      </c>
      <c r="K10" s="360">
        <v>43130</v>
      </c>
      <c r="L10" s="330">
        <f t="shared" si="1"/>
        <v>43190</v>
      </c>
      <c r="M10" s="330">
        <f t="shared" si="2"/>
        <v>43220</v>
      </c>
      <c r="N10" s="331">
        <v>6</v>
      </c>
      <c r="O10" s="330">
        <f t="shared" si="3"/>
        <v>43280</v>
      </c>
      <c r="P10" s="329">
        <f t="shared" si="4"/>
        <v>43400</v>
      </c>
    </row>
    <row r="11" spans="1:16" s="318" customFormat="1" ht="75" x14ac:dyDescent="0.2">
      <c r="A11" s="328">
        <v>4</v>
      </c>
      <c r="B11" s="356" t="s">
        <v>61</v>
      </c>
      <c r="C11" s="355" t="s">
        <v>71</v>
      </c>
      <c r="D11" s="358" t="s">
        <v>72</v>
      </c>
      <c r="E11" s="357">
        <v>26900160474</v>
      </c>
      <c r="F11" s="348" t="s">
        <v>73</v>
      </c>
      <c r="G11" s="342" t="s">
        <v>64</v>
      </c>
      <c r="H11" s="347" t="s">
        <v>74</v>
      </c>
      <c r="I11" s="1688"/>
      <c r="J11" s="339"/>
      <c r="K11" s="330"/>
      <c r="L11" s="330"/>
      <c r="M11" s="330">
        <v>43101</v>
      </c>
      <c r="N11" s="331"/>
      <c r="O11" s="330"/>
      <c r="P11" s="329">
        <v>43312</v>
      </c>
    </row>
    <row r="12" spans="1:16" s="318" customFormat="1" ht="90" x14ac:dyDescent="0.2">
      <c r="A12" s="328">
        <v>4</v>
      </c>
      <c r="B12" s="356" t="s">
        <v>61</v>
      </c>
      <c r="C12" s="355" t="s">
        <v>75</v>
      </c>
      <c r="D12" s="358" t="s">
        <v>72</v>
      </c>
      <c r="E12" s="357">
        <v>909987008</v>
      </c>
      <c r="F12" s="348" t="s">
        <v>73</v>
      </c>
      <c r="G12" s="342" t="s">
        <v>64</v>
      </c>
      <c r="H12" s="347" t="s">
        <v>74</v>
      </c>
      <c r="I12" s="1688"/>
      <c r="J12" s="339"/>
      <c r="K12" s="330"/>
      <c r="L12" s="330"/>
      <c r="M12" s="330">
        <v>43101</v>
      </c>
      <c r="N12" s="331"/>
      <c r="O12" s="330"/>
      <c r="P12" s="329">
        <v>43312</v>
      </c>
    </row>
    <row r="13" spans="1:16" s="318" customFormat="1" ht="75" x14ac:dyDescent="0.2">
      <c r="A13" s="328">
        <v>4</v>
      </c>
      <c r="B13" s="356" t="s">
        <v>61</v>
      </c>
      <c r="C13" s="355" t="s">
        <v>76</v>
      </c>
      <c r="D13" s="358" t="s">
        <v>77</v>
      </c>
      <c r="E13" s="357">
        <v>8725090000</v>
      </c>
      <c r="F13" s="348" t="s">
        <v>78</v>
      </c>
      <c r="G13" s="342"/>
      <c r="H13" s="347" t="s">
        <v>74</v>
      </c>
      <c r="I13" s="1688"/>
      <c r="J13" s="339"/>
      <c r="K13" s="330"/>
      <c r="L13" s="330"/>
      <c r="M13" s="330">
        <v>43101</v>
      </c>
      <c r="N13" s="331"/>
      <c r="O13" s="330"/>
      <c r="P13" s="329">
        <v>43465</v>
      </c>
    </row>
    <row r="14" spans="1:16" s="318" customFormat="1" ht="75" x14ac:dyDescent="0.2">
      <c r="A14" s="328">
        <v>4</v>
      </c>
      <c r="B14" s="356" t="s">
        <v>61</v>
      </c>
      <c r="C14" s="355" t="s">
        <v>79</v>
      </c>
      <c r="D14" s="354" t="s">
        <v>80</v>
      </c>
      <c r="E14" s="357">
        <v>47065608623</v>
      </c>
      <c r="F14" s="348" t="s">
        <v>81</v>
      </c>
      <c r="G14" s="342"/>
      <c r="H14" s="347" t="s">
        <v>74</v>
      </c>
      <c r="I14" s="1688"/>
      <c r="J14" s="339"/>
      <c r="K14" s="330"/>
      <c r="L14" s="330"/>
      <c r="M14" s="330">
        <v>43101</v>
      </c>
      <c r="N14" s="330"/>
      <c r="O14" s="330"/>
      <c r="P14" s="329">
        <v>43465</v>
      </c>
    </row>
    <row r="15" spans="1:16" s="318" customFormat="1" ht="75" customHeight="1" x14ac:dyDescent="0.2">
      <c r="A15" s="328">
        <v>4</v>
      </c>
      <c r="B15" s="356" t="s">
        <v>61</v>
      </c>
      <c r="C15" s="355" t="s">
        <v>82</v>
      </c>
      <c r="D15" s="358" t="s">
        <v>83</v>
      </c>
      <c r="E15" s="359">
        <v>20616860624</v>
      </c>
      <c r="F15" s="348" t="s">
        <v>84</v>
      </c>
      <c r="G15" s="342" t="s">
        <v>64</v>
      </c>
      <c r="H15" s="347" t="s">
        <v>74</v>
      </c>
      <c r="I15" s="1688"/>
      <c r="J15" s="339"/>
      <c r="K15" s="330"/>
      <c r="L15" s="330"/>
      <c r="M15" s="330">
        <v>43101</v>
      </c>
      <c r="N15" s="330"/>
      <c r="O15" s="330"/>
      <c r="P15" s="329">
        <v>43312</v>
      </c>
    </row>
    <row r="16" spans="1:16" s="318" customFormat="1" ht="120" x14ac:dyDescent="0.2">
      <c r="A16" s="328">
        <v>4</v>
      </c>
      <c r="B16" s="356" t="s">
        <v>61</v>
      </c>
      <c r="C16" s="355" t="s">
        <v>85</v>
      </c>
      <c r="D16" s="358" t="s">
        <v>83</v>
      </c>
      <c r="E16" s="359">
        <v>2383139376</v>
      </c>
      <c r="F16" s="348" t="s">
        <v>84</v>
      </c>
      <c r="G16" s="342" t="s">
        <v>64</v>
      </c>
      <c r="H16" s="347" t="s">
        <v>74</v>
      </c>
      <c r="I16" s="1688"/>
      <c r="J16" s="339"/>
      <c r="K16" s="330"/>
      <c r="L16" s="330"/>
      <c r="M16" s="330">
        <v>43101</v>
      </c>
      <c r="N16" s="330"/>
      <c r="O16" s="330"/>
      <c r="P16" s="329">
        <v>43312</v>
      </c>
    </row>
    <row r="17" spans="1:16" s="318" customFormat="1" ht="105" x14ac:dyDescent="0.2">
      <c r="A17" s="328">
        <v>4</v>
      </c>
      <c r="B17" s="356" t="s">
        <v>61</v>
      </c>
      <c r="C17" s="355" t="s">
        <v>86</v>
      </c>
      <c r="D17" s="358" t="s">
        <v>562</v>
      </c>
      <c r="E17" s="359">
        <v>14353860609</v>
      </c>
      <c r="F17" s="348" t="s">
        <v>84</v>
      </c>
      <c r="G17" s="342" t="s">
        <v>64</v>
      </c>
      <c r="H17" s="347" t="s">
        <v>74</v>
      </c>
      <c r="I17" s="1688"/>
      <c r="J17" s="339"/>
      <c r="K17" s="330"/>
      <c r="L17" s="330"/>
      <c r="M17" s="330">
        <v>43101</v>
      </c>
      <c r="N17" s="330"/>
      <c r="O17" s="330"/>
      <c r="P17" s="329">
        <v>43312</v>
      </c>
    </row>
    <row r="18" spans="1:16" s="318" customFormat="1" ht="120" customHeight="1" x14ac:dyDescent="0.2">
      <c r="A18" s="328">
        <v>4</v>
      </c>
      <c r="B18" s="356" t="s">
        <v>61</v>
      </c>
      <c r="C18" s="355" t="s">
        <v>88</v>
      </c>
      <c r="D18" s="358" t="s">
        <v>562</v>
      </c>
      <c r="E18" s="359">
        <v>1116139391</v>
      </c>
      <c r="F18" s="348" t="s">
        <v>84</v>
      </c>
      <c r="G18" s="342" t="s">
        <v>64</v>
      </c>
      <c r="H18" s="347" t="s">
        <v>74</v>
      </c>
      <c r="I18" s="1688"/>
      <c r="J18" s="339"/>
      <c r="K18" s="330"/>
      <c r="L18" s="330"/>
      <c r="M18" s="330">
        <v>43101</v>
      </c>
      <c r="N18" s="330"/>
      <c r="O18" s="330"/>
      <c r="P18" s="329">
        <v>43312</v>
      </c>
    </row>
    <row r="19" spans="1:16" s="318" customFormat="1" ht="75" x14ac:dyDescent="0.2">
      <c r="A19" s="328">
        <v>4</v>
      </c>
      <c r="B19" s="356" t="s">
        <v>61</v>
      </c>
      <c r="C19" s="355" t="s">
        <v>675</v>
      </c>
      <c r="D19" s="358" t="s">
        <v>72</v>
      </c>
      <c r="E19" s="357">
        <v>23000000000</v>
      </c>
      <c r="F19" s="348"/>
      <c r="G19" s="342" t="s">
        <v>673</v>
      </c>
      <c r="H19" s="347" t="s">
        <v>65</v>
      </c>
      <c r="I19" s="1688"/>
      <c r="J19" s="339">
        <f>+K19-15</f>
        <v>43176</v>
      </c>
      <c r="K19" s="330">
        <v>43191</v>
      </c>
      <c r="L19" s="330">
        <f>+K19+60</f>
        <v>43251</v>
      </c>
      <c r="M19" s="330">
        <f t="shared" ref="M19:M27" si="5">+L19+30</f>
        <v>43281</v>
      </c>
      <c r="N19" s="331">
        <v>6</v>
      </c>
      <c r="O19" s="330">
        <f t="shared" ref="O19:O27" si="6">+M19+60</f>
        <v>43341</v>
      </c>
      <c r="P19" s="329">
        <f>+M19+N19*30</f>
        <v>43461</v>
      </c>
    </row>
    <row r="20" spans="1:16" s="318" customFormat="1" ht="75" x14ac:dyDescent="0.2">
      <c r="A20" s="328">
        <v>4</v>
      </c>
      <c r="B20" s="356" t="s">
        <v>61</v>
      </c>
      <c r="C20" s="355" t="s">
        <v>674</v>
      </c>
      <c r="D20" s="354" t="s">
        <v>72</v>
      </c>
      <c r="E20" s="351">
        <v>2000000000</v>
      </c>
      <c r="F20" s="341"/>
      <c r="G20" s="342" t="s">
        <v>673</v>
      </c>
      <c r="H20" s="347" t="s">
        <v>65</v>
      </c>
      <c r="I20" s="1688"/>
      <c r="J20" s="339">
        <f>+K20-15</f>
        <v>43176</v>
      </c>
      <c r="K20" s="330">
        <v>43191</v>
      </c>
      <c r="L20" s="330">
        <f>+K20+60</f>
        <v>43251</v>
      </c>
      <c r="M20" s="330">
        <f t="shared" si="5"/>
        <v>43281</v>
      </c>
      <c r="N20" s="331">
        <v>6</v>
      </c>
      <c r="O20" s="330">
        <f t="shared" si="6"/>
        <v>43341</v>
      </c>
      <c r="P20" s="329">
        <f>+M20+N20*30</f>
        <v>43461</v>
      </c>
    </row>
    <row r="21" spans="1:16" s="318" customFormat="1" ht="105" customHeight="1" x14ac:dyDescent="0.2">
      <c r="A21" s="328">
        <v>4</v>
      </c>
      <c r="B21" s="356" t="s">
        <v>61</v>
      </c>
      <c r="C21" s="355" t="s">
        <v>91</v>
      </c>
      <c r="D21" s="354" t="s">
        <v>92</v>
      </c>
      <c r="E21" s="351">
        <v>3000000000</v>
      </c>
      <c r="F21" s="341"/>
      <c r="G21" s="342" t="s">
        <v>670</v>
      </c>
      <c r="H21" s="347" t="s">
        <v>74</v>
      </c>
      <c r="I21" s="1688"/>
      <c r="J21" s="339">
        <f>+K21</f>
        <v>43101</v>
      </c>
      <c r="K21" s="330">
        <v>43101</v>
      </c>
      <c r="L21" s="330">
        <f>+K21</f>
        <v>43101</v>
      </c>
      <c r="M21" s="330">
        <f t="shared" si="5"/>
        <v>43131</v>
      </c>
      <c r="N21" s="331">
        <v>12</v>
      </c>
      <c r="O21" s="330">
        <f t="shared" si="6"/>
        <v>43191</v>
      </c>
      <c r="P21" s="329">
        <f>+M21+N21*30-30</f>
        <v>43461</v>
      </c>
    </row>
    <row r="22" spans="1:16" s="318" customFormat="1" ht="135" hidden="1" x14ac:dyDescent="0.2">
      <c r="A22" s="328">
        <v>4</v>
      </c>
      <c r="B22" s="341" t="s">
        <v>61</v>
      </c>
      <c r="C22" s="342" t="s">
        <v>93</v>
      </c>
      <c r="D22" s="344"/>
      <c r="E22" s="351">
        <f>9200000000*0</f>
        <v>0</v>
      </c>
      <c r="F22" s="341"/>
      <c r="G22" s="342"/>
      <c r="H22" s="347" t="s">
        <v>74</v>
      </c>
      <c r="I22" s="1688"/>
      <c r="J22" s="339">
        <f t="shared" ref="J22:J27" si="7">+K22-15</f>
        <v>43176</v>
      </c>
      <c r="K22" s="330">
        <v>43191</v>
      </c>
      <c r="L22" s="330">
        <f t="shared" ref="L22:L27" si="8">+K22+60</f>
        <v>43251</v>
      </c>
      <c r="M22" s="330">
        <f t="shared" si="5"/>
        <v>43281</v>
      </c>
      <c r="N22" s="331">
        <v>6</v>
      </c>
      <c r="O22" s="330">
        <f t="shared" si="6"/>
        <v>43341</v>
      </c>
      <c r="P22" s="329">
        <f t="shared" ref="P22:P27" si="9">+M22+N22*30</f>
        <v>43461</v>
      </c>
    </row>
    <row r="23" spans="1:16" s="318" customFormat="1" ht="150" hidden="1" x14ac:dyDescent="0.2">
      <c r="A23" s="328">
        <v>4</v>
      </c>
      <c r="B23" s="341" t="s">
        <v>61</v>
      </c>
      <c r="C23" s="342" t="s">
        <v>94</v>
      </c>
      <c r="D23" s="344"/>
      <c r="E23" s="351">
        <f>800000000*0</f>
        <v>0</v>
      </c>
      <c r="F23" s="341"/>
      <c r="G23" s="342"/>
      <c r="H23" s="347" t="s">
        <v>74</v>
      </c>
      <c r="I23" s="1688"/>
      <c r="J23" s="339">
        <f t="shared" si="7"/>
        <v>43176</v>
      </c>
      <c r="K23" s="330">
        <v>43191</v>
      </c>
      <c r="L23" s="330">
        <f t="shared" si="8"/>
        <v>43251</v>
      </c>
      <c r="M23" s="330">
        <f t="shared" si="5"/>
        <v>43281</v>
      </c>
      <c r="N23" s="331">
        <v>6</v>
      </c>
      <c r="O23" s="330">
        <f t="shared" si="6"/>
        <v>43341</v>
      </c>
      <c r="P23" s="329">
        <f t="shared" si="9"/>
        <v>43461</v>
      </c>
    </row>
    <row r="24" spans="1:16" s="318" customFormat="1" ht="75" x14ac:dyDescent="0.2">
      <c r="A24" s="328">
        <v>4</v>
      </c>
      <c r="B24" s="356" t="s">
        <v>61</v>
      </c>
      <c r="C24" s="355" t="s">
        <v>95</v>
      </c>
      <c r="D24" s="354" t="s">
        <v>287</v>
      </c>
      <c r="E24" s="351">
        <v>4600000000</v>
      </c>
      <c r="F24" s="341"/>
      <c r="G24" s="342" t="s">
        <v>64</v>
      </c>
      <c r="H24" s="347" t="s">
        <v>65</v>
      </c>
      <c r="I24" s="1688"/>
      <c r="J24" s="339">
        <f t="shared" si="7"/>
        <v>43176</v>
      </c>
      <c r="K24" s="330">
        <v>43191</v>
      </c>
      <c r="L24" s="330">
        <f t="shared" si="8"/>
        <v>43251</v>
      </c>
      <c r="M24" s="330">
        <f t="shared" si="5"/>
        <v>43281</v>
      </c>
      <c r="N24" s="331">
        <v>6</v>
      </c>
      <c r="O24" s="330">
        <f t="shared" si="6"/>
        <v>43341</v>
      </c>
      <c r="P24" s="329">
        <f t="shared" si="9"/>
        <v>43461</v>
      </c>
    </row>
    <row r="25" spans="1:16" s="318" customFormat="1" ht="75" x14ac:dyDescent="0.2">
      <c r="A25" s="328">
        <v>4</v>
      </c>
      <c r="B25" s="356" t="s">
        <v>61</v>
      </c>
      <c r="C25" s="355" t="s">
        <v>97</v>
      </c>
      <c r="D25" s="354" t="s">
        <v>287</v>
      </c>
      <c r="E25" s="351">
        <v>400000000</v>
      </c>
      <c r="F25" s="341"/>
      <c r="G25" s="342" t="s">
        <v>64</v>
      </c>
      <c r="H25" s="347" t="s">
        <v>65</v>
      </c>
      <c r="I25" s="1688"/>
      <c r="J25" s="339">
        <f t="shared" si="7"/>
        <v>43176</v>
      </c>
      <c r="K25" s="330">
        <v>43191</v>
      </c>
      <c r="L25" s="330">
        <f t="shared" si="8"/>
        <v>43251</v>
      </c>
      <c r="M25" s="330">
        <f t="shared" si="5"/>
        <v>43281</v>
      </c>
      <c r="N25" s="331">
        <v>6</v>
      </c>
      <c r="O25" s="330">
        <f t="shared" si="6"/>
        <v>43341</v>
      </c>
      <c r="P25" s="329">
        <f t="shared" si="9"/>
        <v>43461</v>
      </c>
    </row>
    <row r="26" spans="1:16" s="318" customFormat="1" ht="75" x14ac:dyDescent="0.2">
      <c r="A26" s="328">
        <v>4</v>
      </c>
      <c r="B26" s="356" t="s">
        <v>61</v>
      </c>
      <c r="C26" s="355" t="s">
        <v>98</v>
      </c>
      <c r="D26" s="354" t="s">
        <v>99</v>
      </c>
      <c r="E26" s="351">
        <v>12880000000</v>
      </c>
      <c r="F26" s="341"/>
      <c r="G26" s="342" t="s">
        <v>64</v>
      </c>
      <c r="H26" s="347" t="s">
        <v>65</v>
      </c>
      <c r="I26" s="1688"/>
      <c r="J26" s="339">
        <f t="shared" si="7"/>
        <v>43176</v>
      </c>
      <c r="K26" s="330">
        <v>43191</v>
      </c>
      <c r="L26" s="330">
        <f t="shared" si="8"/>
        <v>43251</v>
      </c>
      <c r="M26" s="330">
        <f t="shared" si="5"/>
        <v>43281</v>
      </c>
      <c r="N26" s="331">
        <v>6</v>
      </c>
      <c r="O26" s="330">
        <f t="shared" si="6"/>
        <v>43341</v>
      </c>
      <c r="P26" s="329">
        <f t="shared" si="9"/>
        <v>43461</v>
      </c>
    </row>
    <row r="27" spans="1:16" s="318" customFormat="1" ht="90" x14ac:dyDescent="0.2">
      <c r="A27" s="328">
        <v>4</v>
      </c>
      <c r="B27" s="356" t="s">
        <v>61</v>
      </c>
      <c r="C27" s="355" t="s">
        <v>100</v>
      </c>
      <c r="D27" s="354" t="s">
        <v>99</v>
      </c>
      <c r="E27" s="351">
        <v>1120000000</v>
      </c>
      <c r="F27" s="341"/>
      <c r="G27" s="342" t="s">
        <v>64</v>
      </c>
      <c r="H27" s="347" t="s">
        <v>65</v>
      </c>
      <c r="I27" s="1688"/>
      <c r="J27" s="339">
        <f t="shared" si="7"/>
        <v>43176</v>
      </c>
      <c r="K27" s="330">
        <v>43191</v>
      </c>
      <c r="L27" s="330">
        <f t="shared" si="8"/>
        <v>43251</v>
      </c>
      <c r="M27" s="330">
        <f t="shared" si="5"/>
        <v>43281</v>
      </c>
      <c r="N27" s="331">
        <v>6</v>
      </c>
      <c r="O27" s="330">
        <f t="shared" si="6"/>
        <v>43341</v>
      </c>
      <c r="P27" s="329">
        <f t="shared" si="9"/>
        <v>43461</v>
      </c>
    </row>
    <row r="28" spans="1:16" s="318" customFormat="1" ht="75" x14ac:dyDescent="0.2">
      <c r="A28" s="328">
        <v>4</v>
      </c>
      <c r="B28" s="341" t="s">
        <v>61</v>
      </c>
      <c r="C28" s="342" t="s">
        <v>570</v>
      </c>
      <c r="D28" s="344" t="s">
        <v>569</v>
      </c>
      <c r="E28" s="351">
        <v>15061153895</v>
      </c>
      <c r="F28" s="341"/>
      <c r="G28" s="342" t="s">
        <v>672</v>
      </c>
      <c r="H28" s="347" t="s">
        <v>74</v>
      </c>
      <c r="I28" s="1688"/>
      <c r="J28" s="339"/>
      <c r="K28" s="330"/>
      <c r="L28" s="330">
        <v>43282</v>
      </c>
      <c r="M28" s="330"/>
      <c r="N28" s="331"/>
      <c r="O28" s="330">
        <v>43313</v>
      </c>
      <c r="P28" s="329">
        <f>+O28*30</f>
        <v>1299390</v>
      </c>
    </row>
    <row r="29" spans="1:16" s="318" customFormat="1" ht="75" hidden="1" x14ac:dyDescent="0.2">
      <c r="A29" s="328">
        <v>4</v>
      </c>
      <c r="B29" s="341" t="s">
        <v>61</v>
      </c>
      <c r="C29" s="342" t="s">
        <v>101</v>
      </c>
      <c r="D29" s="344" t="s">
        <v>102</v>
      </c>
      <c r="E29" s="351">
        <f>5495400000*0</f>
        <v>0</v>
      </c>
      <c r="F29" s="341"/>
      <c r="G29" s="342"/>
      <c r="H29" s="347" t="s">
        <v>65</v>
      </c>
      <c r="I29" s="1688"/>
      <c r="J29" s="339">
        <f>+K29-15</f>
        <v>43206</v>
      </c>
      <c r="K29" s="330">
        <v>43221</v>
      </c>
      <c r="L29" s="330">
        <f t="shared" ref="L29:L39" si="10">+K29+60</f>
        <v>43281</v>
      </c>
      <c r="M29" s="330">
        <f t="shared" ref="M29:M41" si="11">+L29+30</f>
        <v>43311</v>
      </c>
      <c r="N29" s="331">
        <v>6</v>
      </c>
      <c r="O29" s="330">
        <f t="shared" ref="O29:O41" si="12">+M29+60</f>
        <v>43371</v>
      </c>
      <c r="P29" s="329">
        <f>+M29+N29*30-30</f>
        <v>43461</v>
      </c>
    </row>
    <row r="30" spans="1:16" s="318" customFormat="1" ht="105" x14ac:dyDescent="0.2">
      <c r="A30" s="328">
        <v>22</v>
      </c>
      <c r="B30" s="341" t="s">
        <v>103</v>
      </c>
      <c r="C30" s="342" t="s">
        <v>104</v>
      </c>
      <c r="D30" s="344" t="s">
        <v>80</v>
      </c>
      <c r="E30" s="351">
        <v>828000000</v>
      </c>
      <c r="F30" s="341"/>
      <c r="G30" s="342" t="s">
        <v>64</v>
      </c>
      <c r="H30" s="347" t="s">
        <v>65</v>
      </c>
      <c r="I30" s="1688" t="s">
        <v>566</v>
      </c>
      <c r="J30" s="339">
        <f>+K30</f>
        <v>43101</v>
      </c>
      <c r="K30" s="330">
        <v>43101</v>
      </c>
      <c r="L30" s="330">
        <f t="shared" si="10"/>
        <v>43161</v>
      </c>
      <c r="M30" s="330">
        <f t="shared" si="11"/>
        <v>43191</v>
      </c>
      <c r="N30" s="331">
        <v>9</v>
      </c>
      <c r="O30" s="330">
        <f t="shared" si="12"/>
        <v>43251</v>
      </c>
      <c r="P30" s="329">
        <f>+M30+N30*30</f>
        <v>43461</v>
      </c>
    </row>
    <row r="31" spans="1:16" s="318" customFormat="1" ht="105" x14ac:dyDescent="0.2">
      <c r="A31" s="328">
        <v>22</v>
      </c>
      <c r="B31" s="341" t="s">
        <v>103</v>
      </c>
      <c r="C31" s="342" t="s">
        <v>105</v>
      </c>
      <c r="D31" s="344" t="s">
        <v>80</v>
      </c>
      <c r="E31" s="351">
        <v>72000000</v>
      </c>
      <c r="F31" s="341"/>
      <c r="G31" s="342" t="s">
        <v>64</v>
      </c>
      <c r="H31" s="347" t="s">
        <v>65</v>
      </c>
      <c r="I31" s="1688"/>
      <c r="J31" s="339">
        <f>+K31</f>
        <v>43101</v>
      </c>
      <c r="K31" s="330">
        <v>43101</v>
      </c>
      <c r="L31" s="330">
        <f t="shared" si="10"/>
        <v>43161</v>
      </c>
      <c r="M31" s="330">
        <f t="shared" si="11"/>
        <v>43191</v>
      </c>
      <c r="N31" s="331">
        <v>9</v>
      </c>
      <c r="O31" s="330">
        <f t="shared" si="12"/>
        <v>43251</v>
      </c>
      <c r="P31" s="329">
        <f>+M31+N31*30</f>
        <v>43461</v>
      </c>
    </row>
    <row r="32" spans="1:16" s="318" customFormat="1" ht="105" x14ac:dyDescent="0.2">
      <c r="A32" s="328">
        <v>22</v>
      </c>
      <c r="B32" s="341" t="s">
        <v>103</v>
      </c>
      <c r="C32" s="342" t="s">
        <v>671</v>
      </c>
      <c r="D32" s="344" t="s">
        <v>80</v>
      </c>
      <c r="E32" s="351">
        <v>1458000000</v>
      </c>
      <c r="F32" s="341"/>
      <c r="G32" s="342" t="s">
        <v>64</v>
      </c>
      <c r="H32" s="347" t="s">
        <v>65</v>
      </c>
      <c r="I32" s="1688"/>
      <c r="J32" s="339">
        <f>+K32</f>
        <v>43101</v>
      </c>
      <c r="K32" s="330">
        <v>43101</v>
      </c>
      <c r="L32" s="330">
        <f t="shared" si="10"/>
        <v>43161</v>
      </c>
      <c r="M32" s="330">
        <f t="shared" si="11"/>
        <v>43191</v>
      </c>
      <c r="N32" s="331">
        <v>8</v>
      </c>
      <c r="O32" s="330">
        <f t="shared" si="12"/>
        <v>43251</v>
      </c>
      <c r="P32" s="329">
        <f>+M32+N32*30</f>
        <v>43431</v>
      </c>
    </row>
    <row r="33" spans="1:16" s="318" customFormat="1" ht="105" x14ac:dyDescent="0.2">
      <c r="A33" s="328">
        <v>22</v>
      </c>
      <c r="B33" s="341" t="s">
        <v>103</v>
      </c>
      <c r="C33" s="342" t="s">
        <v>106</v>
      </c>
      <c r="D33" s="344" t="s">
        <v>80</v>
      </c>
      <c r="E33" s="351">
        <v>4658880000</v>
      </c>
      <c r="F33" s="341"/>
      <c r="G33" s="342" t="s">
        <v>64</v>
      </c>
      <c r="H33" s="347" t="s">
        <v>65</v>
      </c>
      <c r="I33" s="1688"/>
      <c r="J33" s="339">
        <f>+K33</f>
        <v>43101</v>
      </c>
      <c r="K33" s="330">
        <v>43101</v>
      </c>
      <c r="L33" s="330">
        <f t="shared" si="10"/>
        <v>43161</v>
      </c>
      <c r="M33" s="330">
        <f t="shared" si="11"/>
        <v>43191</v>
      </c>
      <c r="N33" s="331">
        <v>8</v>
      </c>
      <c r="O33" s="330">
        <f t="shared" si="12"/>
        <v>43251</v>
      </c>
      <c r="P33" s="329">
        <f>+M33+N33*30</f>
        <v>43431</v>
      </c>
    </row>
    <row r="34" spans="1:16" s="318" customFormat="1" ht="105" x14ac:dyDescent="0.2">
      <c r="A34" s="328">
        <v>22</v>
      </c>
      <c r="B34" s="341" t="s">
        <v>103</v>
      </c>
      <c r="C34" s="342" t="s">
        <v>107</v>
      </c>
      <c r="D34" s="344" t="s">
        <v>80</v>
      </c>
      <c r="E34" s="351">
        <v>405120000</v>
      </c>
      <c r="F34" s="341"/>
      <c r="G34" s="342" t="s">
        <v>64</v>
      </c>
      <c r="H34" s="347" t="s">
        <v>65</v>
      </c>
      <c r="I34" s="1688"/>
      <c r="J34" s="339">
        <f>+K34</f>
        <v>43101</v>
      </c>
      <c r="K34" s="330">
        <v>43101</v>
      </c>
      <c r="L34" s="330">
        <f t="shared" si="10"/>
        <v>43161</v>
      </c>
      <c r="M34" s="330">
        <f t="shared" si="11"/>
        <v>43191</v>
      </c>
      <c r="N34" s="331">
        <v>8</v>
      </c>
      <c r="O34" s="330">
        <f t="shared" si="12"/>
        <v>43251</v>
      </c>
      <c r="P34" s="329">
        <f>+M34+N34*30</f>
        <v>43431</v>
      </c>
    </row>
    <row r="35" spans="1:16" s="318" customFormat="1" ht="105" x14ac:dyDescent="0.2">
      <c r="A35" s="328">
        <v>22</v>
      </c>
      <c r="B35" s="341" t="s">
        <v>103</v>
      </c>
      <c r="C35" s="342" t="s">
        <v>108</v>
      </c>
      <c r="D35" s="344" t="s">
        <v>80</v>
      </c>
      <c r="E35" s="351">
        <v>11295760000</v>
      </c>
      <c r="F35" s="341"/>
      <c r="G35" s="342" t="s">
        <v>64</v>
      </c>
      <c r="H35" s="347" t="s">
        <v>65</v>
      </c>
      <c r="I35" s="1688"/>
      <c r="J35" s="339">
        <f>+K35-15</f>
        <v>43206</v>
      </c>
      <c r="K35" s="330">
        <v>43221</v>
      </c>
      <c r="L35" s="330">
        <f t="shared" si="10"/>
        <v>43281</v>
      </c>
      <c r="M35" s="330">
        <f t="shared" si="11"/>
        <v>43311</v>
      </c>
      <c r="N35" s="331">
        <v>6</v>
      </c>
      <c r="O35" s="330">
        <f t="shared" si="12"/>
        <v>43371</v>
      </c>
      <c r="P35" s="329">
        <f t="shared" ref="P35:P40" si="13">+M35+N35*30-30</f>
        <v>43461</v>
      </c>
    </row>
    <row r="36" spans="1:16" s="318" customFormat="1" ht="105" x14ac:dyDescent="0.2">
      <c r="A36" s="328">
        <v>22</v>
      </c>
      <c r="B36" s="341" t="s">
        <v>103</v>
      </c>
      <c r="C36" s="342" t="s">
        <v>109</v>
      </c>
      <c r="D36" s="344" t="s">
        <v>80</v>
      </c>
      <c r="E36" s="351">
        <v>982240000</v>
      </c>
      <c r="F36" s="341"/>
      <c r="G36" s="342" t="s">
        <v>64</v>
      </c>
      <c r="H36" s="347" t="s">
        <v>65</v>
      </c>
      <c r="I36" s="1688"/>
      <c r="J36" s="339">
        <f>+K36-15</f>
        <v>43206</v>
      </c>
      <c r="K36" s="330">
        <v>43221</v>
      </c>
      <c r="L36" s="330">
        <f t="shared" si="10"/>
        <v>43281</v>
      </c>
      <c r="M36" s="330">
        <f t="shared" si="11"/>
        <v>43311</v>
      </c>
      <c r="N36" s="331">
        <v>6</v>
      </c>
      <c r="O36" s="330">
        <f t="shared" si="12"/>
        <v>43371</v>
      </c>
      <c r="P36" s="329">
        <f t="shared" si="13"/>
        <v>43461</v>
      </c>
    </row>
    <row r="37" spans="1:16" s="318" customFormat="1" ht="105" x14ac:dyDescent="0.2">
      <c r="A37" s="328">
        <v>22</v>
      </c>
      <c r="B37" s="341" t="s">
        <v>103</v>
      </c>
      <c r="C37" s="342" t="s">
        <v>110</v>
      </c>
      <c r="D37" s="344" t="s">
        <v>80</v>
      </c>
      <c r="E37" s="351">
        <v>300000000</v>
      </c>
      <c r="F37" s="341"/>
      <c r="G37" s="342"/>
      <c r="H37" s="347" t="s">
        <v>65</v>
      </c>
      <c r="I37" s="1688"/>
      <c r="J37" s="339">
        <f>+K37-15</f>
        <v>43206</v>
      </c>
      <c r="K37" s="330">
        <v>43221</v>
      </c>
      <c r="L37" s="330">
        <f t="shared" si="10"/>
        <v>43281</v>
      </c>
      <c r="M37" s="330">
        <f t="shared" si="11"/>
        <v>43311</v>
      </c>
      <c r="N37" s="331">
        <v>6</v>
      </c>
      <c r="O37" s="330">
        <f t="shared" si="12"/>
        <v>43371</v>
      </c>
      <c r="P37" s="329">
        <f t="shared" si="13"/>
        <v>43461</v>
      </c>
    </row>
    <row r="38" spans="1:16" s="318" customFormat="1" ht="90" x14ac:dyDescent="0.2">
      <c r="A38" s="328">
        <v>18</v>
      </c>
      <c r="B38" s="341" t="s">
        <v>111</v>
      </c>
      <c r="C38" s="342" t="s">
        <v>112</v>
      </c>
      <c r="D38" s="344" t="s">
        <v>179</v>
      </c>
      <c r="E38" s="343">
        <v>6000000000</v>
      </c>
      <c r="F38" s="341"/>
      <c r="G38" s="345" t="s">
        <v>568</v>
      </c>
      <c r="H38" s="345" t="s">
        <v>561</v>
      </c>
      <c r="I38" s="352"/>
      <c r="J38" s="339">
        <f>+K38-15</f>
        <v>43206</v>
      </c>
      <c r="K38" s="330">
        <v>43221</v>
      </c>
      <c r="L38" s="330">
        <f t="shared" si="10"/>
        <v>43281</v>
      </c>
      <c r="M38" s="330">
        <f t="shared" si="11"/>
        <v>43311</v>
      </c>
      <c r="N38" s="331">
        <v>6</v>
      </c>
      <c r="O38" s="330">
        <f t="shared" si="12"/>
        <v>43371</v>
      </c>
      <c r="P38" s="329">
        <f t="shared" si="13"/>
        <v>43461</v>
      </c>
    </row>
    <row r="39" spans="1:16" s="318" customFormat="1" ht="105" x14ac:dyDescent="0.2">
      <c r="A39" s="328">
        <v>10</v>
      </c>
      <c r="B39" s="341" t="s">
        <v>113</v>
      </c>
      <c r="C39" s="342" t="s">
        <v>112</v>
      </c>
      <c r="D39" s="344" t="s">
        <v>179</v>
      </c>
      <c r="E39" s="343">
        <v>4500000000</v>
      </c>
      <c r="F39" s="341"/>
      <c r="G39" s="353" t="s">
        <v>567</v>
      </c>
      <c r="H39" s="353" t="s">
        <v>561</v>
      </c>
      <c r="I39" s="352"/>
      <c r="J39" s="339">
        <f>+K39-15</f>
        <v>43206</v>
      </c>
      <c r="K39" s="330">
        <v>43221</v>
      </c>
      <c r="L39" s="330">
        <f t="shared" si="10"/>
        <v>43281</v>
      </c>
      <c r="M39" s="330">
        <f t="shared" si="11"/>
        <v>43311</v>
      </c>
      <c r="N39" s="331">
        <v>6</v>
      </c>
      <c r="O39" s="330">
        <f t="shared" si="12"/>
        <v>43371</v>
      </c>
      <c r="P39" s="329">
        <f t="shared" si="13"/>
        <v>43461</v>
      </c>
    </row>
    <row r="40" spans="1:16" s="318" customFormat="1" ht="105" customHeight="1" x14ac:dyDescent="0.2">
      <c r="A40" s="328">
        <v>19</v>
      </c>
      <c r="B40" s="341" t="s">
        <v>114</v>
      </c>
      <c r="C40" s="342" t="s">
        <v>91</v>
      </c>
      <c r="D40" s="344" t="s">
        <v>92</v>
      </c>
      <c r="E40" s="351">
        <v>2800000000</v>
      </c>
      <c r="F40" s="341"/>
      <c r="G40" s="342" t="s">
        <v>670</v>
      </c>
      <c r="H40" s="347" t="s">
        <v>74</v>
      </c>
      <c r="I40" s="1688" t="s">
        <v>566</v>
      </c>
      <c r="J40" s="339">
        <f>+K40</f>
        <v>43101</v>
      </c>
      <c r="K40" s="330">
        <v>43101</v>
      </c>
      <c r="L40" s="330">
        <f>+K40</f>
        <v>43101</v>
      </c>
      <c r="M40" s="330">
        <f t="shared" si="11"/>
        <v>43131</v>
      </c>
      <c r="N40" s="331">
        <v>12</v>
      </c>
      <c r="O40" s="330">
        <f t="shared" si="12"/>
        <v>43191</v>
      </c>
      <c r="P40" s="329">
        <f t="shared" si="13"/>
        <v>43461</v>
      </c>
    </row>
    <row r="41" spans="1:16" s="318" customFormat="1" ht="105" customHeight="1" x14ac:dyDescent="0.2">
      <c r="A41" s="328">
        <v>19</v>
      </c>
      <c r="B41" s="341" t="s">
        <v>114</v>
      </c>
      <c r="C41" s="342" t="s">
        <v>565</v>
      </c>
      <c r="D41" s="350" t="s">
        <v>92</v>
      </c>
      <c r="E41" s="343">
        <v>5444467776</v>
      </c>
      <c r="F41" s="336"/>
      <c r="G41" s="342" t="s">
        <v>669</v>
      </c>
      <c r="H41" s="347" t="s">
        <v>74</v>
      </c>
      <c r="I41" s="1688"/>
      <c r="J41" s="339">
        <f>+K41-15</f>
        <v>43145</v>
      </c>
      <c r="K41" s="330">
        <v>43160</v>
      </c>
      <c r="L41" s="330">
        <f>+K41+60</f>
        <v>43220</v>
      </c>
      <c r="M41" s="330">
        <f t="shared" si="11"/>
        <v>43250</v>
      </c>
      <c r="N41" s="331">
        <v>5</v>
      </c>
      <c r="O41" s="330">
        <f t="shared" si="12"/>
        <v>43310</v>
      </c>
      <c r="P41" s="329">
        <f>+M41+N41*30</f>
        <v>43400</v>
      </c>
    </row>
    <row r="42" spans="1:16" s="318" customFormat="1" ht="90" x14ac:dyDescent="0.2">
      <c r="A42" s="328">
        <v>19</v>
      </c>
      <c r="B42" s="341" t="s">
        <v>114</v>
      </c>
      <c r="C42" s="342" t="s">
        <v>82</v>
      </c>
      <c r="D42" s="350" t="s">
        <v>83</v>
      </c>
      <c r="E42" s="349">
        <v>19760000000</v>
      </c>
      <c r="F42" s="348" t="s">
        <v>84</v>
      </c>
      <c r="G42" s="342" t="s">
        <v>64</v>
      </c>
      <c r="H42" s="347" t="s">
        <v>74</v>
      </c>
      <c r="I42" s="1688"/>
      <c r="J42" s="339"/>
      <c r="K42" s="330"/>
      <c r="L42" s="330"/>
      <c r="M42" s="330">
        <v>43101</v>
      </c>
      <c r="N42" s="330"/>
      <c r="O42" s="330"/>
      <c r="P42" s="329">
        <v>43312</v>
      </c>
    </row>
    <row r="43" spans="1:16" s="318" customFormat="1" ht="90" x14ac:dyDescent="0.2">
      <c r="A43" s="328">
        <v>19</v>
      </c>
      <c r="B43" s="341" t="s">
        <v>114</v>
      </c>
      <c r="C43" s="342" t="s">
        <v>115</v>
      </c>
      <c r="D43" s="344" t="s">
        <v>287</v>
      </c>
      <c r="E43" s="349">
        <v>14789599588</v>
      </c>
      <c r="F43" s="348" t="s">
        <v>84</v>
      </c>
      <c r="G43" s="342" t="s">
        <v>668</v>
      </c>
      <c r="H43" s="347" t="s">
        <v>74</v>
      </c>
      <c r="I43" s="1688"/>
      <c r="J43" s="339"/>
      <c r="K43" s="330"/>
      <c r="L43" s="330"/>
      <c r="M43" s="330">
        <v>43101</v>
      </c>
      <c r="N43" s="330"/>
      <c r="O43" s="330"/>
      <c r="P43" s="329">
        <v>43312</v>
      </c>
    </row>
    <row r="44" spans="1:16" s="318" customFormat="1" ht="90" x14ac:dyDescent="0.2">
      <c r="A44" s="328">
        <v>19</v>
      </c>
      <c r="B44" s="341" t="s">
        <v>114</v>
      </c>
      <c r="C44" s="342" t="s">
        <v>116</v>
      </c>
      <c r="D44" s="344" t="s">
        <v>287</v>
      </c>
      <c r="E44" s="349">
        <v>3128932636</v>
      </c>
      <c r="F44" s="348" t="s">
        <v>84</v>
      </c>
      <c r="G44" s="342" t="s">
        <v>668</v>
      </c>
      <c r="H44" s="347" t="s">
        <v>74</v>
      </c>
      <c r="I44" s="1688"/>
      <c r="J44" s="339"/>
      <c r="K44" s="330"/>
      <c r="L44" s="330"/>
      <c r="M44" s="330">
        <v>43101</v>
      </c>
      <c r="N44" s="330"/>
      <c r="O44" s="330"/>
      <c r="P44" s="329">
        <v>43312</v>
      </c>
    </row>
    <row r="45" spans="1:16" s="318" customFormat="1" ht="90" x14ac:dyDescent="0.2">
      <c r="A45" s="328">
        <v>19</v>
      </c>
      <c r="B45" s="341" t="s">
        <v>114</v>
      </c>
      <c r="C45" s="342" t="s">
        <v>564</v>
      </c>
      <c r="D45" s="344" t="s">
        <v>562</v>
      </c>
      <c r="E45" s="349">
        <v>6160000000</v>
      </c>
      <c r="F45" s="348" t="s">
        <v>84</v>
      </c>
      <c r="G45" s="342" t="s">
        <v>64</v>
      </c>
      <c r="H45" s="347" t="s">
        <v>65</v>
      </c>
      <c r="I45" s="1688"/>
      <c r="J45" s="339">
        <f t="shared" ref="J45:J91" si="14">+K45-15</f>
        <v>43176</v>
      </c>
      <c r="K45" s="330">
        <v>43191</v>
      </c>
      <c r="L45" s="330">
        <f t="shared" ref="L45:L91" si="15">+K45+60</f>
        <v>43251</v>
      </c>
      <c r="M45" s="330">
        <f t="shared" ref="M45:M91" si="16">+L45+30</f>
        <v>43281</v>
      </c>
      <c r="N45" s="331">
        <v>6</v>
      </c>
      <c r="O45" s="330">
        <f t="shared" ref="O45:O91" si="17">+M45+60</f>
        <v>43341</v>
      </c>
      <c r="P45" s="329">
        <f t="shared" ref="P45:P91" si="18">+M45+N45*30</f>
        <v>43461</v>
      </c>
    </row>
    <row r="46" spans="1:16" s="318" customFormat="1" ht="90" x14ac:dyDescent="0.2">
      <c r="A46" s="328">
        <v>19</v>
      </c>
      <c r="B46" s="341" t="s">
        <v>114</v>
      </c>
      <c r="C46" s="342" t="s">
        <v>563</v>
      </c>
      <c r="D46" s="344" t="s">
        <v>562</v>
      </c>
      <c r="E46" s="349">
        <v>840000000</v>
      </c>
      <c r="F46" s="348" t="s">
        <v>84</v>
      </c>
      <c r="G46" s="342" t="s">
        <v>64</v>
      </c>
      <c r="H46" s="347" t="s">
        <v>65</v>
      </c>
      <c r="I46" s="1688"/>
      <c r="J46" s="339">
        <f t="shared" si="14"/>
        <v>43176</v>
      </c>
      <c r="K46" s="330">
        <v>43191</v>
      </c>
      <c r="L46" s="330">
        <f t="shared" si="15"/>
        <v>43251</v>
      </c>
      <c r="M46" s="330">
        <f t="shared" si="16"/>
        <v>43281</v>
      </c>
      <c r="N46" s="331">
        <v>6</v>
      </c>
      <c r="O46" s="330">
        <f t="shared" si="17"/>
        <v>43341</v>
      </c>
      <c r="P46" s="329">
        <f t="shared" si="18"/>
        <v>43461</v>
      </c>
    </row>
    <row r="47" spans="1:16" s="318" customFormat="1" ht="90" x14ac:dyDescent="0.2">
      <c r="A47" s="328">
        <v>19</v>
      </c>
      <c r="B47" s="341" t="s">
        <v>114</v>
      </c>
      <c r="C47" s="342" t="s">
        <v>117</v>
      </c>
      <c r="D47" s="344" t="s">
        <v>118</v>
      </c>
      <c r="E47" s="343">
        <v>1840000000</v>
      </c>
      <c r="F47" s="341"/>
      <c r="G47" s="342" t="s">
        <v>64</v>
      </c>
      <c r="H47" s="347" t="s">
        <v>65</v>
      </c>
      <c r="I47" s="1688"/>
      <c r="J47" s="339">
        <f t="shared" si="14"/>
        <v>43176</v>
      </c>
      <c r="K47" s="330">
        <v>43191</v>
      </c>
      <c r="L47" s="330">
        <f t="shared" si="15"/>
        <v>43251</v>
      </c>
      <c r="M47" s="330">
        <f t="shared" si="16"/>
        <v>43281</v>
      </c>
      <c r="N47" s="331">
        <v>6</v>
      </c>
      <c r="O47" s="330">
        <f t="shared" si="17"/>
        <v>43341</v>
      </c>
      <c r="P47" s="329">
        <f t="shared" si="18"/>
        <v>43461</v>
      </c>
    </row>
    <row r="48" spans="1:16" s="318" customFormat="1" ht="90" x14ac:dyDescent="0.2">
      <c r="A48" s="328">
        <v>19</v>
      </c>
      <c r="B48" s="341" t="s">
        <v>114</v>
      </c>
      <c r="C48" s="342" t="s">
        <v>119</v>
      </c>
      <c r="D48" s="344" t="s">
        <v>120</v>
      </c>
      <c r="E48" s="343">
        <v>1840000000</v>
      </c>
      <c r="F48" s="341"/>
      <c r="G48" s="342" t="s">
        <v>64</v>
      </c>
      <c r="H48" s="347" t="s">
        <v>65</v>
      </c>
      <c r="I48" s="1688"/>
      <c r="J48" s="339">
        <f t="shared" si="14"/>
        <v>43176</v>
      </c>
      <c r="K48" s="330">
        <v>43191</v>
      </c>
      <c r="L48" s="330">
        <f t="shared" si="15"/>
        <v>43251</v>
      </c>
      <c r="M48" s="330">
        <f t="shared" si="16"/>
        <v>43281</v>
      </c>
      <c r="N48" s="331">
        <v>6</v>
      </c>
      <c r="O48" s="330">
        <f t="shared" si="17"/>
        <v>43341</v>
      </c>
      <c r="P48" s="329">
        <f t="shared" si="18"/>
        <v>43461</v>
      </c>
    </row>
    <row r="49" spans="1:16" s="318" customFormat="1" ht="90" x14ac:dyDescent="0.2">
      <c r="A49" s="328">
        <v>19</v>
      </c>
      <c r="B49" s="341" t="s">
        <v>114</v>
      </c>
      <c r="C49" s="342" t="s">
        <v>121</v>
      </c>
      <c r="D49" s="344" t="s">
        <v>122</v>
      </c>
      <c r="E49" s="343">
        <v>1840000000</v>
      </c>
      <c r="F49" s="341"/>
      <c r="G49" s="342" t="s">
        <v>64</v>
      </c>
      <c r="H49" s="347" t="s">
        <v>65</v>
      </c>
      <c r="I49" s="1688"/>
      <c r="J49" s="339">
        <f t="shared" si="14"/>
        <v>43176</v>
      </c>
      <c r="K49" s="330">
        <v>43191</v>
      </c>
      <c r="L49" s="330">
        <f t="shared" si="15"/>
        <v>43251</v>
      </c>
      <c r="M49" s="330">
        <f t="shared" si="16"/>
        <v>43281</v>
      </c>
      <c r="N49" s="331">
        <v>6</v>
      </c>
      <c r="O49" s="330">
        <f t="shared" si="17"/>
        <v>43341</v>
      </c>
      <c r="P49" s="329">
        <f t="shared" si="18"/>
        <v>43461</v>
      </c>
    </row>
    <row r="50" spans="1:16" s="318" customFormat="1" ht="90" x14ac:dyDescent="0.2">
      <c r="A50" s="328">
        <v>19</v>
      </c>
      <c r="B50" s="341" t="s">
        <v>114</v>
      </c>
      <c r="C50" s="342" t="s">
        <v>123</v>
      </c>
      <c r="D50" s="344" t="s">
        <v>124</v>
      </c>
      <c r="E50" s="343">
        <v>1840000000</v>
      </c>
      <c r="F50" s="341"/>
      <c r="G50" s="342" t="s">
        <v>64</v>
      </c>
      <c r="H50" s="347" t="s">
        <v>65</v>
      </c>
      <c r="I50" s="1688"/>
      <c r="J50" s="339">
        <f t="shared" si="14"/>
        <v>43176</v>
      </c>
      <c r="K50" s="330">
        <v>43191</v>
      </c>
      <c r="L50" s="330">
        <f t="shared" si="15"/>
        <v>43251</v>
      </c>
      <c r="M50" s="330">
        <f t="shared" si="16"/>
        <v>43281</v>
      </c>
      <c r="N50" s="331">
        <v>6</v>
      </c>
      <c r="O50" s="330">
        <f t="shared" si="17"/>
        <v>43341</v>
      </c>
      <c r="P50" s="329">
        <f t="shared" si="18"/>
        <v>43461</v>
      </c>
    </row>
    <row r="51" spans="1:16" s="318" customFormat="1" ht="90" x14ac:dyDescent="0.2">
      <c r="A51" s="328">
        <v>19</v>
      </c>
      <c r="B51" s="341" t="s">
        <v>114</v>
      </c>
      <c r="C51" s="342" t="s">
        <v>125</v>
      </c>
      <c r="D51" s="344" t="s">
        <v>126</v>
      </c>
      <c r="E51" s="343">
        <v>1840000000</v>
      </c>
      <c r="F51" s="341"/>
      <c r="G51" s="342" t="s">
        <v>64</v>
      </c>
      <c r="H51" s="347" t="s">
        <v>65</v>
      </c>
      <c r="I51" s="1688"/>
      <c r="J51" s="339">
        <f t="shared" si="14"/>
        <v>43176</v>
      </c>
      <c r="K51" s="330">
        <v>43191</v>
      </c>
      <c r="L51" s="330">
        <f t="shared" si="15"/>
        <v>43251</v>
      </c>
      <c r="M51" s="330">
        <f t="shared" si="16"/>
        <v>43281</v>
      </c>
      <c r="N51" s="331">
        <v>6</v>
      </c>
      <c r="O51" s="330">
        <f t="shared" si="17"/>
        <v>43341</v>
      </c>
      <c r="P51" s="329">
        <f t="shared" si="18"/>
        <v>43461</v>
      </c>
    </row>
    <row r="52" spans="1:16" s="318" customFormat="1" ht="90" x14ac:dyDescent="0.2">
      <c r="A52" s="328">
        <v>19</v>
      </c>
      <c r="B52" s="341" t="s">
        <v>114</v>
      </c>
      <c r="C52" s="342" t="s">
        <v>127</v>
      </c>
      <c r="D52" s="344" t="s">
        <v>128</v>
      </c>
      <c r="E52" s="343">
        <v>1840000000</v>
      </c>
      <c r="F52" s="341"/>
      <c r="G52" s="342" t="s">
        <v>64</v>
      </c>
      <c r="H52" s="347" t="s">
        <v>65</v>
      </c>
      <c r="I52" s="1688"/>
      <c r="J52" s="339">
        <f t="shared" si="14"/>
        <v>43176</v>
      </c>
      <c r="K52" s="330">
        <v>43191</v>
      </c>
      <c r="L52" s="330">
        <f t="shared" si="15"/>
        <v>43251</v>
      </c>
      <c r="M52" s="330">
        <f t="shared" si="16"/>
        <v>43281</v>
      </c>
      <c r="N52" s="331">
        <v>6</v>
      </c>
      <c r="O52" s="330">
        <f t="shared" si="17"/>
        <v>43341</v>
      </c>
      <c r="P52" s="329">
        <f t="shared" si="18"/>
        <v>43461</v>
      </c>
    </row>
    <row r="53" spans="1:16" s="318" customFormat="1" ht="90" x14ac:dyDescent="0.2">
      <c r="A53" s="328">
        <v>19</v>
      </c>
      <c r="B53" s="341" t="s">
        <v>114</v>
      </c>
      <c r="C53" s="342" t="s">
        <v>129</v>
      </c>
      <c r="D53" s="344" t="s">
        <v>130</v>
      </c>
      <c r="E53" s="343">
        <v>1840000000</v>
      </c>
      <c r="F53" s="341"/>
      <c r="G53" s="342" t="s">
        <v>64</v>
      </c>
      <c r="H53" s="347" t="s">
        <v>65</v>
      </c>
      <c r="I53" s="1688"/>
      <c r="J53" s="339">
        <f t="shared" si="14"/>
        <v>43176</v>
      </c>
      <c r="K53" s="330">
        <v>43191</v>
      </c>
      <c r="L53" s="330">
        <f t="shared" si="15"/>
        <v>43251</v>
      </c>
      <c r="M53" s="330">
        <f t="shared" si="16"/>
        <v>43281</v>
      </c>
      <c r="N53" s="331">
        <v>6</v>
      </c>
      <c r="O53" s="330">
        <f t="shared" si="17"/>
        <v>43341</v>
      </c>
      <c r="P53" s="329">
        <f t="shared" si="18"/>
        <v>43461</v>
      </c>
    </row>
    <row r="54" spans="1:16" s="318" customFormat="1" ht="90" x14ac:dyDescent="0.2">
      <c r="A54" s="328">
        <v>19</v>
      </c>
      <c r="B54" s="341" t="s">
        <v>114</v>
      </c>
      <c r="C54" s="342" t="s">
        <v>131</v>
      </c>
      <c r="D54" s="344" t="s">
        <v>118</v>
      </c>
      <c r="E54" s="343">
        <v>160000000</v>
      </c>
      <c r="F54" s="341"/>
      <c r="G54" s="342" t="s">
        <v>64</v>
      </c>
      <c r="H54" s="347" t="s">
        <v>65</v>
      </c>
      <c r="I54" s="1688"/>
      <c r="J54" s="339">
        <f t="shared" si="14"/>
        <v>43176</v>
      </c>
      <c r="K54" s="330">
        <v>43191</v>
      </c>
      <c r="L54" s="330">
        <f t="shared" si="15"/>
        <v>43251</v>
      </c>
      <c r="M54" s="330">
        <f t="shared" si="16"/>
        <v>43281</v>
      </c>
      <c r="N54" s="331">
        <v>6</v>
      </c>
      <c r="O54" s="330">
        <f t="shared" si="17"/>
        <v>43341</v>
      </c>
      <c r="P54" s="329">
        <f t="shared" si="18"/>
        <v>43461</v>
      </c>
    </row>
    <row r="55" spans="1:16" s="318" customFormat="1" ht="90" x14ac:dyDescent="0.2">
      <c r="A55" s="328">
        <v>19</v>
      </c>
      <c r="B55" s="341" t="s">
        <v>114</v>
      </c>
      <c r="C55" s="342" t="s">
        <v>132</v>
      </c>
      <c r="D55" s="344" t="s">
        <v>120</v>
      </c>
      <c r="E55" s="343">
        <v>160000000</v>
      </c>
      <c r="F55" s="341"/>
      <c r="G55" s="342" t="s">
        <v>64</v>
      </c>
      <c r="H55" s="347" t="s">
        <v>65</v>
      </c>
      <c r="I55" s="1688"/>
      <c r="J55" s="339">
        <f t="shared" si="14"/>
        <v>43176</v>
      </c>
      <c r="K55" s="330">
        <v>43191</v>
      </c>
      <c r="L55" s="330">
        <f t="shared" si="15"/>
        <v>43251</v>
      </c>
      <c r="M55" s="330">
        <f t="shared" si="16"/>
        <v>43281</v>
      </c>
      <c r="N55" s="331">
        <v>6</v>
      </c>
      <c r="O55" s="330">
        <f t="shared" si="17"/>
        <v>43341</v>
      </c>
      <c r="P55" s="329">
        <f t="shared" si="18"/>
        <v>43461</v>
      </c>
    </row>
    <row r="56" spans="1:16" s="318" customFormat="1" ht="90" x14ac:dyDescent="0.2">
      <c r="A56" s="328">
        <v>19</v>
      </c>
      <c r="B56" s="341" t="s">
        <v>114</v>
      </c>
      <c r="C56" s="342" t="s">
        <v>133</v>
      </c>
      <c r="D56" s="344" t="s">
        <v>122</v>
      </c>
      <c r="E56" s="343">
        <v>160000000</v>
      </c>
      <c r="F56" s="341"/>
      <c r="G56" s="342" t="s">
        <v>64</v>
      </c>
      <c r="H56" s="347" t="s">
        <v>65</v>
      </c>
      <c r="I56" s="1688"/>
      <c r="J56" s="339">
        <f t="shared" si="14"/>
        <v>43176</v>
      </c>
      <c r="K56" s="330">
        <v>43191</v>
      </c>
      <c r="L56" s="330">
        <f t="shared" si="15"/>
        <v>43251</v>
      </c>
      <c r="M56" s="330">
        <f t="shared" si="16"/>
        <v>43281</v>
      </c>
      <c r="N56" s="331">
        <v>6</v>
      </c>
      <c r="O56" s="330">
        <f t="shared" si="17"/>
        <v>43341</v>
      </c>
      <c r="P56" s="329">
        <f t="shared" si="18"/>
        <v>43461</v>
      </c>
    </row>
    <row r="57" spans="1:16" s="318" customFormat="1" ht="90" x14ac:dyDescent="0.2">
      <c r="A57" s="328">
        <v>19</v>
      </c>
      <c r="B57" s="341" t="s">
        <v>114</v>
      </c>
      <c r="C57" s="342" t="s">
        <v>134</v>
      </c>
      <c r="D57" s="344" t="s">
        <v>124</v>
      </c>
      <c r="E57" s="343">
        <v>160000000</v>
      </c>
      <c r="F57" s="341"/>
      <c r="G57" s="342" t="s">
        <v>64</v>
      </c>
      <c r="H57" s="347" t="s">
        <v>65</v>
      </c>
      <c r="I57" s="1688"/>
      <c r="J57" s="339">
        <f t="shared" si="14"/>
        <v>43176</v>
      </c>
      <c r="K57" s="330">
        <v>43191</v>
      </c>
      <c r="L57" s="330">
        <f t="shared" si="15"/>
        <v>43251</v>
      </c>
      <c r="M57" s="330">
        <f t="shared" si="16"/>
        <v>43281</v>
      </c>
      <c r="N57" s="331">
        <v>6</v>
      </c>
      <c r="O57" s="330">
        <f t="shared" si="17"/>
        <v>43341</v>
      </c>
      <c r="P57" s="329">
        <f t="shared" si="18"/>
        <v>43461</v>
      </c>
    </row>
    <row r="58" spans="1:16" s="318" customFormat="1" ht="90" x14ac:dyDescent="0.2">
      <c r="A58" s="328">
        <v>19</v>
      </c>
      <c r="B58" s="341" t="s">
        <v>114</v>
      </c>
      <c r="C58" s="342" t="s">
        <v>135</v>
      </c>
      <c r="D58" s="344" t="s">
        <v>126</v>
      </c>
      <c r="E58" s="343">
        <v>160000000</v>
      </c>
      <c r="F58" s="341"/>
      <c r="G58" s="342" t="s">
        <v>64</v>
      </c>
      <c r="H58" s="347" t="s">
        <v>65</v>
      </c>
      <c r="I58" s="1688"/>
      <c r="J58" s="339">
        <f t="shared" si="14"/>
        <v>43176</v>
      </c>
      <c r="K58" s="330">
        <v>43191</v>
      </c>
      <c r="L58" s="330">
        <f t="shared" si="15"/>
        <v>43251</v>
      </c>
      <c r="M58" s="330">
        <f t="shared" si="16"/>
        <v>43281</v>
      </c>
      <c r="N58" s="331">
        <v>6</v>
      </c>
      <c r="O58" s="330">
        <f t="shared" si="17"/>
        <v>43341</v>
      </c>
      <c r="P58" s="329">
        <f t="shared" si="18"/>
        <v>43461</v>
      </c>
    </row>
    <row r="59" spans="1:16" s="318" customFormat="1" ht="90" x14ac:dyDescent="0.2">
      <c r="A59" s="328">
        <v>19</v>
      </c>
      <c r="B59" s="341" t="s">
        <v>114</v>
      </c>
      <c r="C59" s="342" t="s">
        <v>136</v>
      </c>
      <c r="D59" s="344" t="s">
        <v>128</v>
      </c>
      <c r="E59" s="343">
        <v>160000000</v>
      </c>
      <c r="F59" s="341"/>
      <c r="G59" s="342" t="s">
        <v>64</v>
      </c>
      <c r="H59" s="347" t="s">
        <v>65</v>
      </c>
      <c r="I59" s="1688"/>
      <c r="J59" s="339">
        <f t="shared" si="14"/>
        <v>43176</v>
      </c>
      <c r="K59" s="330">
        <v>43191</v>
      </c>
      <c r="L59" s="330">
        <f t="shared" si="15"/>
        <v>43251</v>
      </c>
      <c r="M59" s="330">
        <f t="shared" si="16"/>
        <v>43281</v>
      </c>
      <c r="N59" s="331">
        <v>6</v>
      </c>
      <c r="O59" s="330">
        <f t="shared" si="17"/>
        <v>43341</v>
      </c>
      <c r="P59" s="329">
        <f t="shared" si="18"/>
        <v>43461</v>
      </c>
    </row>
    <row r="60" spans="1:16" s="318" customFormat="1" ht="90" x14ac:dyDescent="0.2">
      <c r="A60" s="328">
        <v>19</v>
      </c>
      <c r="B60" s="341" t="s">
        <v>114</v>
      </c>
      <c r="C60" s="342" t="s">
        <v>137</v>
      </c>
      <c r="D60" s="344" t="s">
        <v>130</v>
      </c>
      <c r="E60" s="343">
        <v>160000000</v>
      </c>
      <c r="F60" s="341"/>
      <c r="G60" s="342" t="s">
        <v>64</v>
      </c>
      <c r="H60" s="347" t="s">
        <v>65</v>
      </c>
      <c r="I60" s="1688"/>
      <c r="J60" s="339">
        <f t="shared" si="14"/>
        <v>43176</v>
      </c>
      <c r="K60" s="330">
        <v>43191</v>
      </c>
      <c r="L60" s="330">
        <f t="shared" si="15"/>
        <v>43251</v>
      </c>
      <c r="M60" s="330">
        <f t="shared" si="16"/>
        <v>43281</v>
      </c>
      <c r="N60" s="331">
        <v>6</v>
      </c>
      <c r="O60" s="330">
        <f t="shared" si="17"/>
        <v>43341</v>
      </c>
      <c r="P60" s="329">
        <f t="shared" si="18"/>
        <v>43461</v>
      </c>
    </row>
    <row r="61" spans="1:16" s="318" customFormat="1" ht="90" x14ac:dyDescent="0.2">
      <c r="A61" s="328">
        <v>19</v>
      </c>
      <c r="B61" s="341" t="s">
        <v>114</v>
      </c>
      <c r="C61" s="342" t="s">
        <v>101</v>
      </c>
      <c r="D61" s="344" t="s">
        <v>102</v>
      </c>
      <c r="E61" s="351">
        <v>29077000000</v>
      </c>
      <c r="F61" s="341"/>
      <c r="G61" s="342"/>
      <c r="H61" s="345" t="s">
        <v>561</v>
      </c>
      <c r="I61" s="1688"/>
      <c r="J61" s="339">
        <f t="shared" si="14"/>
        <v>43176</v>
      </c>
      <c r="K61" s="330">
        <v>43191</v>
      </c>
      <c r="L61" s="330">
        <f t="shared" si="15"/>
        <v>43251</v>
      </c>
      <c r="M61" s="330">
        <f t="shared" si="16"/>
        <v>43281</v>
      </c>
      <c r="N61" s="331">
        <v>6</v>
      </c>
      <c r="O61" s="330">
        <f t="shared" si="17"/>
        <v>43341</v>
      </c>
      <c r="P61" s="329">
        <f t="shared" si="18"/>
        <v>43461</v>
      </c>
    </row>
    <row r="62" spans="1:16" s="318" customFormat="1" ht="225" customHeight="1" x14ac:dyDescent="0.2">
      <c r="A62" s="328">
        <v>9</v>
      </c>
      <c r="B62" s="341" t="s">
        <v>138</v>
      </c>
      <c r="C62" s="342" t="s">
        <v>139</v>
      </c>
      <c r="D62" s="344" t="s">
        <v>140</v>
      </c>
      <c r="E62" s="343">
        <v>708400000</v>
      </c>
      <c r="F62" s="341" t="s">
        <v>559</v>
      </c>
      <c r="G62" s="342" t="s">
        <v>558</v>
      </c>
      <c r="H62" s="334" t="s">
        <v>65</v>
      </c>
      <c r="I62" s="1688" t="s">
        <v>560</v>
      </c>
      <c r="J62" s="339">
        <f t="shared" si="14"/>
        <v>43237</v>
      </c>
      <c r="K62" s="330">
        <v>43252</v>
      </c>
      <c r="L62" s="330">
        <f t="shared" si="15"/>
        <v>43312</v>
      </c>
      <c r="M62" s="330">
        <f t="shared" si="16"/>
        <v>43342</v>
      </c>
      <c r="N62" s="331">
        <v>3</v>
      </c>
      <c r="O62" s="330">
        <f t="shared" si="17"/>
        <v>43402</v>
      </c>
      <c r="P62" s="329">
        <f t="shared" si="18"/>
        <v>43432</v>
      </c>
    </row>
    <row r="63" spans="1:16" s="318" customFormat="1" ht="135" x14ac:dyDescent="0.2">
      <c r="A63" s="328">
        <v>9</v>
      </c>
      <c r="B63" s="341" t="s">
        <v>138</v>
      </c>
      <c r="C63" s="342" t="s">
        <v>141</v>
      </c>
      <c r="D63" s="344" t="s">
        <v>140</v>
      </c>
      <c r="E63" s="343">
        <v>708400000</v>
      </c>
      <c r="F63" s="341" t="s">
        <v>559</v>
      </c>
      <c r="G63" s="342" t="s">
        <v>558</v>
      </c>
      <c r="H63" s="334" t="s">
        <v>65</v>
      </c>
      <c r="I63" s="1688"/>
      <c r="J63" s="339">
        <f t="shared" si="14"/>
        <v>43237</v>
      </c>
      <c r="K63" s="330">
        <v>43252</v>
      </c>
      <c r="L63" s="330">
        <f t="shared" si="15"/>
        <v>43312</v>
      </c>
      <c r="M63" s="330">
        <f t="shared" si="16"/>
        <v>43342</v>
      </c>
      <c r="N63" s="331">
        <v>3</v>
      </c>
      <c r="O63" s="330">
        <f t="shared" si="17"/>
        <v>43402</v>
      </c>
      <c r="P63" s="329">
        <f t="shared" si="18"/>
        <v>43432</v>
      </c>
    </row>
    <row r="64" spans="1:16" s="318" customFormat="1" ht="135" x14ac:dyDescent="0.2">
      <c r="A64" s="328">
        <v>9</v>
      </c>
      <c r="B64" s="341" t="s">
        <v>138</v>
      </c>
      <c r="C64" s="342" t="s">
        <v>142</v>
      </c>
      <c r="D64" s="344" t="s">
        <v>140</v>
      </c>
      <c r="E64" s="343">
        <v>708400000</v>
      </c>
      <c r="F64" s="341" t="s">
        <v>559</v>
      </c>
      <c r="G64" s="342" t="s">
        <v>558</v>
      </c>
      <c r="H64" s="334" t="s">
        <v>65</v>
      </c>
      <c r="I64" s="1688"/>
      <c r="J64" s="339">
        <f t="shared" si="14"/>
        <v>43237</v>
      </c>
      <c r="K64" s="330">
        <v>43252</v>
      </c>
      <c r="L64" s="330">
        <f t="shared" si="15"/>
        <v>43312</v>
      </c>
      <c r="M64" s="330">
        <f t="shared" si="16"/>
        <v>43342</v>
      </c>
      <c r="N64" s="331">
        <v>3</v>
      </c>
      <c r="O64" s="330">
        <f t="shared" si="17"/>
        <v>43402</v>
      </c>
      <c r="P64" s="329">
        <f t="shared" si="18"/>
        <v>43432</v>
      </c>
    </row>
    <row r="65" spans="1:16" s="318" customFormat="1" ht="135" x14ac:dyDescent="0.2">
      <c r="A65" s="328">
        <v>9</v>
      </c>
      <c r="B65" s="341" t="s">
        <v>138</v>
      </c>
      <c r="C65" s="342" t="s">
        <v>143</v>
      </c>
      <c r="D65" s="344" t="s">
        <v>144</v>
      </c>
      <c r="E65" s="343">
        <v>708400000</v>
      </c>
      <c r="F65" s="341" t="s">
        <v>559</v>
      </c>
      <c r="G65" s="342" t="s">
        <v>558</v>
      </c>
      <c r="H65" s="334" t="s">
        <v>65</v>
      </c>
      <c r="I65" s="1688"/>
      <c r="J65" s="339">
        <f t="shared" si="14"/>
        <v>43237</v>
      </c>
      <c r="K65" s="330">
        <v>43252</v>
      </c>
      <c r="L65" s="330">
        <f t="shared" si="15"/>
        <v>43312</v>
      </c>
      <c r="M65" s="330">
        <f t="shared" si="16"/>
        <v>43342</v>
      </c>
      <c r="N65" s="331">
        <v>3</v>
      </c>
      <c r="O65" s="330">
        <f t="shared" si="17"/>
        <v>43402</v>
      </c>
      <c r="P65" s="329">
        <f t="shared" si="18"/>
        <v>43432</v>
      </c>
    </row>
    <row r="66" spans="1:16" s="318" customFormat="1" ht="135" x14ac:dyDescent="0.2">
      <c r="A66" s="328">
        <v>9</v>
      </c>
      <c r="B66" s="341" t="s">
        <v>138</v>
      </c>
      <c r="C66" s="342" t="s">
        <v>145</v>
      </c>
      <c r="D66" s="344" t="s">
        <v>146</v>
      </c>
      <c r="E66" s="343">
        <v>708400000</v>
      </c>
      <c r="F66" s="341" t="s">
        <v>559</v>
      </c>
      <c r="G66" s="342" t="s">
        <v>558</v>
      </c>
      <c r="H66" s="334" t="s">
        <v>65</v>
      </c>
      <c r="I66" s="1688"/>
      <c r="J66" s="339">
        <f t="shared" si="14"/>
        <v>43237</v>
      </c>
      <c r="K66" s="330">
        <v>43252</v>
      </c>
      <c r="L66" s="330">
        <f t="shared" si="15"/>
        <v>43312</v>
      </c>
      <c r="M66" s="330">
        <f t="shared" si="16"/>
        <v>43342</v>
      </c>
      <c r="N66" s="331">
        <v>3</v>
      </c>
      <c r="O66" s="330">
        <f t="shared" si="17"/>
        <v>43402</v>
      </c>
      <c r="P66" s="329">
        <f t="shared" si="18"/>
        <v>43432</v>
      </c>
    </row>
    <row r="67" spans="1:16" s="318" customFormat="1" ht="135" x14ac:dyDescent="0.2">
      <c r="A67" s="328">
        <v>9</v>
      </c>
      <c r="B67" s="341" t="s">
        <v>138</v>
      </c>
      <c r="C67" s="342" t="s">
        <v>147</v>
      </c>
      <c r="D67" s="344" t="s">
        <v>148</v>
      </c>
      <c r="E67" s="343">
        <v>708400000</v>
      </c>
      <c r="F67" s="341" t="s">
        <v>559</v>
      </c>
      <c r="G67" s="342" t="s">
        <v>558</v>
      </c>
      <c r="H67" s="334" t="s">
        <v>65</v>
      </c>
      <c r="I67" s="1688"/>
      <c r="J67" s="339">
        <f t="shared" si="14"/>
        <v>43237</v>
      </c>
      <c r="K67" s="330">
        <v>43252</v>
      </c>
      <c r="L67" s="330">
        <f t="shared" si="15"/>
        <v>43312</v>
      </c>
      <c r="M67" s="330">
        <f t="shared" si="16"/>
        <v>43342</v>
      </c>
      <c r="N67" s="331">
        <v>3</v>
      </c>
      <c r="O67" s="330">
        <f t="shared" si="17"/>
        <v>43402</v>
      </c>
      <c r="P67" s="329">
        <f t="shared" si="18"/>
        <v>43432</v>
      </c>
    </row>
    <row r="68" spans="1:16" s="318" customFormat="1" ht="135" x14ac:dyDescent="0.2">
      <c r="A68" s="328">
        <v>9</v>
      </c>
      <c r="B68" s="341" t="s">
        <v>138</v>
      </c>
      <c r="C68" s="342" t="s">
        <v>149</v>
      </c>
      <c r="D68" s="344" t="s">
        <v>150</v>
      </c>
      <c r="E68" s="343">
        <v>708400000</v>
      </c>
      <c r="F68" s="341" t="s">
        <v>559</v>
      </c>
      <c r="G68" s="342" t="s">
        <v>558</v>
      </c>
      <c r="H68" s="334" t="s">
        <v>65</v>
      </c>
      <c r="I68" s="1688"/>
      <c r="J68" s="339">
        <f t="shared" si="14"/>
        <v>43237</v>
      </c>
      <c r="K68" s="330">
        <v>43252</v>
      </c>
      <c r="L68" s="330">
        <f t="shared" si="15"/>
        <v>43312</v>
      </c>
      <c r="M68" s="330">
        <f t="shared" si="16"/>
        <v>43342</v>
      </c>
      <c r="N68" s="331">
        <v>3</v>
      </c>
      <c r="O68" s="330">
        <f t="shared" si="17"/>
        <v>43402</v>
      </c>
      <c r="P68" s="329">
        <f t="shared" si="18"/>
        <v>43432</v>
      </c>
    </row>
    <row r="69" spans="1:16" s="318" customFormat="1" ht="135" x14ac:dyDescent="0.2">
      <c r="A69" s="328">
        <v>9</v>
      </c>
      <c r="B69" s="341" t="s">
        <v>138</v>
      </c>
      <c r="C69" s="342" t="s">
        <v>151</v>
      </c>
      <c r="D69" s="344" t="s">
        <v>152</v>
      </c>
      <c r="E69" s="343">
        <v>708400000</v>
      </c>
      <c r="F69" s="341" t="s">
        <v>559</v>
      </c>
      <c r="G69" s="342" t="s">
        <v>558</v>
      </c>
      <c r="H69" s="334" t="s">
        <v>65</v>
      </c>
      <c r="I69" s="1688"/>
      <c r="J69" s="339">
        <f t="shared" si="14"/>
        <v>43237</v>
      </c>
      <c r="K69" s="330">
        <v>43252</v>
      </c>
      <c r="L69" s="330">
        <f t="shared" si="15"/>
        <v>43312</v>
      </c>
      <c r="M69" s="330">
        <f t="shared" si="16"/>
        <v>43342</v>
      </c>
      <c r="N69" s="331">
        <v>3</v>
      </c>
      <c r="O69" s="330">
        <f t="shared" si="17"/>
        <v>43402</v>
      </c>
      <c r="P69" s="329">
        <f t="shared" si="18"/>
        <v>43432</v>
      </c>
    </row>
    <row r="70" spans="1:16" s="318" customFormat="1" ht="135" x14ac:dyDescent="0.2">
      <c r="A70" s="328">
        <v>9</v>
      </c>
      <c r="B70" s="341" t="s">
        <v>138</v>
      </c>
      <c r="C70" s="342" t="s">
        <v>153</v>
      </c>
      <c r="D70" s="344" t="s">
        <v>152</v>
      </c>
      <c r="E70" s="343">
        <v>708400000</v>
      </c>
      <c r="F70" s="341" t="s">
        <v>559</v>
      </c>
      <c r="G70" s="342" t="s">
        <v>558</v>
      </c>
      <c r="H70" s="334" t="s">
        <v>65</v>
      </c>
      <c r="I70" s="1688"/>
      <c r="J70" s="339">
        <f t="shared" si="14"/>
        <v>43237</v>
      </c>
      <c r="K70" s="330">
        <v>43252</v>
      </c>
      <c r="L70" s="330">
        <f t="shared" si="15"/>
        <v>43312</v>
      </c>
      <c r="M70" s="330">
        <f t="shared" si="16"/>
        <v>43342</v>
      </c>
      <c r="N70" s="331">
        <v>3</v>
      </c>
      <c r="O70" s="330">
        <f t="shared" si="17"/>
        <v>43402</v>
      </c>
      <c r="P70" s="329">
        <f t="shared" si="18"/>
        <v>43432</v>
      </c>
    </row>
    <row r="71" spans="1:16" s="318" customFormat="1" ht="135" x14ac:dyDescent="0.2">
      <c r="A71" s="328">
        <v>9</v>
      </c>
      <c r="B71" s="341" t="s">
        <v>138</v>
      </c>
      <c r="C71" s="342" t="s">
        <v>154</v>
      </c>
      <c r="D71" s="344" t="s">
        <v>155</v>
      </c>
      <c r="E71" s="343">
        <v>708400000</v>
      </c>
      <c r="F71" s="341" t="s">
        <v>559</v>
      </c>
      <c r="G71" s="342" t="s">
        <v>558</v>
      </c>
      <c r="H71" s="334" t="s">
        <v>65</v>
      </c>
      <c r="I71" s="1688"/>
      <c r="J71" s="339">
        <f t="shared" si="14"/>
        <v>43237</v>
      </c>
      <c r="K71" s="330">
        <v>43252</v>
      </c>
      <c r="L71" s="330">
        <f t="shared" si="15"/>
        <v>43312</v>
      </c>
      <c r="M71" s="330">
        <f t="shared" si="16"/>
        <v>43342</v>
      </c>
      <c r="N71" s="331">
        <v>3</v>
      </c>
      <c r="O71" s="330">
        <f t="shared" si="17"/>
        <v>43402</v>
      </c>
      <c r="P71" s="329">
        <f t="shared" si="18"/>
        <v>43432</v>
      </c>
    </row>
    <row r="72" spans="1:16" s="318" customFormat="1" ht="135" x14ac:dyDescent="0.2">
      <c r="A72" s="328">
        <v>9</v>
      </c>
      <c r="B72" s="341" t="s">
        <v>138</v>
      </c>
      <c r="C72" s="342" t="s">
        <v>156</v>
      </c>
      <c r="D72" s="344" t="s">
        <v>157</v>
      </c>
      <c r="E72" s="343">
        <v>708400000</v>
      </c>
      <c r="F72" s="341" t="s">
        <v>559</v>
      </c>
      <c r="G72" s="342" t="s">
        <v>558</v>
      </c>
      <c r="H72" s="334" t="s">
        <v>65</v>
      </c>
      <c r="I72" s="1688"/>
      <c r="J72" s="339">
        <f t="shared" si="14"/>
        <v>43237</v>
      </c>
      <c r="K72" s="330">
        <v>43252</v>
      </c>
      <c r="L72" s="330">
        <f t="shared" si="15"/>
        <v>43312</v>
      </c>
      <c r="M72" s="330">
        <f t="shared" si="16"/>
        <v>43342</v>
      </c>
      <c r="N72" s="331">
        <v>3</v>
      </c>
      <c r="O72" s="330">
        <f t="shared" si="17"/>
        <v>43402</v>
      </c>
      <c r="P72" s="329">
        <f t="shared" si="18"/>
        <v>43432</v>
      </c>
    </row>
    <row r="73" spans="1:16" s="318" customFormat="1" ht="135" x14ac:dyDescent="0.2">
      <c r="A73" s="328">
        <v>9</v>
      </c>
      <c r="B73" s="341" t="s">
        <v>138</v>
      </c>
      <c r="C73" s="342" t="s">
        <v>158</v>
      </c>
      <c r="D73" s="344" t="s">
        <v>157</v>
      </c>
      <c r="E73" s="343">
        <v>708400000</v>
      </c>
      <c r="F73" s="341" t="s">
        <v>559</v>
      </c>
      <c r="G73" s="342" t="s">
        <v>558</v>
      </c>
      <c r="H73" s="334" t="s">
        <v>65</v>
      </c>
      <c r="I73" s="1688"/>
      <c r="J73" s="339">
        <f t="shared" si="14"/>
        <v>43237</v>
      </c>
      <c r="K73" s="330">
        <v>43252</v>
      </c>
      <c r="L73" s="330">
        <f t="shared" si="15"/>
        <v>43312</v>
      </c>
      <c r="M73" s="330">
        <f t="shared" si="16"/>
        <v>43342</v>
      </c>
      <c r="N73" s="331">
        <v>3</v>
      </c>
      <c r="O73" s="330">
        <f t="shared" si="17"/>
        <v>43402</v>
      </c>
      <c r="P73" s="329">
        <f t="shared" si="18"/>
        <v>43432</v>
      </c>
    </row>
    <row r="74" spans="1:16" s="318" customFormat="1" ht="135" x14ac:dyDescent="0.2">
      <c r="A74" s="328">
        <v>9</v>
      </c>
      <c r="B74" s="341" t="s">
        <v>138</v>
      </c>
      <c r="C74" s="342" t="s">
        <v>159</v>
      </c>
      <c r="D74" s="344" t="s">
        <v>157</v>
      </c>
      <c r="E74" s="343">
        <v>708400000</v>
      </c>
      <c r="F74" s="341" t="s">
        <v>559</v>
      </c>
      <c r="G74" s="342" t="s">
        <v>558</v>
      </c>
      <c r="H74" s="334" t="s">
        <v>65</v>
      </c>
      <c r="I74" s="1688"/>
      <c r="J74" s="339">
        <f t="shared" si="14"/>
        <v>43237</v>
      </c>
      <c r="K74" s="330">
        <v>43252</v>
      </c>
      <c r="L74" s="330">
        <f t="shared" si="15"/>
        <v>43312</v>
      </c>
      <c r="M74" s="330">
        <f t="shared" si="16"/>
        <v>43342</v>
      </c>
      <c r="N74" s="331">
        <v>3</v>
      </c>
      <c r="O74" s="330">
        <f t="shared" si="17"/>
        <v>43402</v>
      </c>
      <c r="P74" s="329">
        <f t="shared" si="18"/>
        <v>43432</v>
      </c>
    </row>
    <row r="75" spans="1:16" s="318" customFormat="1" ht="135" x14ac:dyDescent="0.2">
      <c r="A75" s="328">
        <v>9</v>
      </c>
      <c r="B75" s="341" t="s">
        <v>138</v>
      </c>
      <c r="C75" s="342" t="s">
        <v>160</v>
      </c>
      <c r="D75" s="344" t="s">
        <v>140</v>
      </c>
      <c r="E75" s="343">
        <v>61600000</v>
      </c>
      <c r="F75" s="341" t="s">
        <v>559</v>
      </c>
      <c r="G75" s="342" t="s">
        <v>558</v>
      </c>
      <c r="H75" s="334" t="s">
        <v>65</v>
      </c>
      <c r="I75" s="1688"/>
      <c r="J75" s="339">
        <f t="shared" si="14"/>
        <v>43237</v>
      </c>
      <c r="K75" s="330">
        <v>43252</v>
      </c>
      <c r="L75" s="330">
        <f t="shared" si="15"/>
        <v>43312</v>
      </c>
      <c r="M75" s="330">
        <f t="shared" si="16"/>
        <v>43342</v>
      </c>
      <c r="N75" s="331">
        <v>3</v>
      </c>
      <c r="O75" s="330">
        <f t="shared" si="17"/>
        <v>43402</v>
      </c>
      <c r="P75" s="329">
        <f t="shared" si="18"/>
        <v>43432</v>
      </c>
    </row>
    <row r="76" spans="1:16" s="318" customFormat="1" ht="135" x14ac:dyDescent="0.2">
      <c r="A76" s="328">
        <v>9</v>
      </c>
      <c r="B76" s="341" t="s">
        <v>138</v>
      </c>
      <c r="C76" s="342" t="s">
        <v>161</v>
      </c>
      <c r="D76" s="344" t="s">
        <v>140</v>
      </c>
      <c r="E76" s="343">
        <v>61600000</v>
      </c>
      <c r="F76" s="341" t="s">
        <v>559</v>
      </c>
      <c r="G76" s="342" t="s">
        <v>558</v>
      </c>
      <c r="H76" s="334" t="s">
        <v>65</v>
      </c>
      <c r="I76" s="1688"/>
      <c r="J76" s="339">
        <f t="shared" si="14"/>
        <v>43237</v>
      </c>
      <c r="K76" s="330">
        <v>43252</v>
      </c>
      <c r="L76" s="330">
        <f t="shared" si="15"/>
        <v>43312</v>
      </c>
      <c r="M76" s="330">
        <f t="shared" si="16"/>
        <v>43342</v>
      </c>
      <c r="N76" s="331">
        <v>3</v>
      </c>
      <c r="O76" s="330">
        <f t="shared" si="17"/>
        <v>43402</v>
      </c>
      <c r="P76" s="329">
        <f t="shared" si="18"/>
        <v>43432</v>
      </c>
    </row>
    <row r="77" spans="1:16" s="318" customFormat="1" ht="135" x14ac:dyDescent="0.2">
      <c r="A77" s="328">
        <v>9</v>
      </c>
      <c r="B77" s="341" t="s">
        <v>138</v>
      </c>
      <c r="C77" s="342" t="s">
        <v>162</v>
      </c>
      <c r="D77" s="344" t="s">
        <v>140</v>
      </c>
      <c r="E77" s="343">
        <v>61600000</v>
      </c>
      <c r="F77" s="341" t="s">
        <v>559</v>
      </c>
      <c r="G77" s="342" t="s">
        <v>558</v>
      </c>
      <c r="H77" s="334" t="s">
        <v>65</v>
      </c>
      <c r="I77" s="1688"/>
      <c r="J77" s="339">
        <f t="shared" si="14"/>
        <v>43237</v>
      </c>
      <c r="K77" s="330">
        <v>43252</v>
      </c>
      <c r="L77" s="330">
        <f t="shared" si="15"/>
        <v>43312</v>
      </c>
      <c r="M77" s="330">
        <f t="shared" si="16"/>
        <v>43342</v>
      </c>
      <c r="N77" s="331">
        <v>3</v>
      </c>
      <c r="O77" s="330">
        <f t="shared" si="17"/>
        <v>43402</v>
      </c>
      <c r="P77" s="329">
        <f t="shared" si="18"/>
        <v>43432</v>
      </c>
    </row>
    <row r="78" spans="1:16" s="318" customFormat="1" ht="135" x14ac:dyDescent="0.2">
      <c r="A78" s="328">
        <v>9</v>
      </c>
      <c r="B78" s="341" t="s">
        <v>138</v>
      </c>
      <c r="C78" s="342" t="s">
        <v>163</v>
      </c>
      <c r="D78" s="344" t="s">
        <v>144</v>
      </c>
      <c r="E78" s="343">
        <v>61600000</v>
      </c>
      <c r="F78" s="341" t="s">
        <v>559</v>
      </c>
      <c r="G78" s="342" t="s">
        <v>558</v>
      </c>
      <c r="H78" s="334" t="s">
        <v>65</v>
      </c>
      <c r="I78" s="1688"/>
      <c r="J78" s="339">
        <f t="shared" si="14"/>
        <v>43237</v>
      </c>
      <c r="K78" s="330">
        <v>43252</v>
      </c>
      <c r="L78" s="330">
        <f t="shared" si="15"/>
        <v>43312</v>
      </c>
      <c r="M78" s="330">
        <f t="shared" si="16"/>
        <v>43342</v>
      </c>
      <c r="N78" s="331">
        <v>3</v>
      </c>
      <c r="O78" s="330">
        <f t="shared" si="17"/>
        <v>43402</v>
      </c>
      <c r="P78" s="329">
        <f t="shared" si="18"/>
        <v>43432</v>
      </c>
    </row>
    <row r="79" spans="1:16" s="318" customFormat="1" ht="135" x14ac:dyDescent="0.2">
      <c r="A79" s="328">
        <v>9</v>
      </c>
      <c r="B79" s="341" t="s">
        <v>138</v>
      </c>
      <c r="C79" s="342" t="s">
        <v>164</v>
      </c>
      <c r="D79" s="344" t="s">
        <v>146</v>
      </c>
      <c r="E79" s="343">
        <v>61600000</v>
      </c>
      <c r="F79" s="341" t="s">
        <v>559</v>
      </c>
      <c r="G79" s="342" t="s">
        <v>558</v>
      </c>
      <c r="H79" s="334" t="s">
        <v>65</v>
      </c>
      <c r="I79" s="1688"/>
      <c r="J79" s="339">
        <f t="shared" si="14"/>
        <v>43237</v>
      </c>
      <c r="K79" s="330">
        <v>43252</v>
      </c>
      <c r="L79" s="330">
        <f t="shared" si="15"/>
        <v>43312</v>
      </c>
      <c r="M79" s="330">
        <f t="shared" si="16"/>
        <v>43342</v>
      </c>
      <c r="N79" s="331">
        <v>3</v>
      </c>
      <c r="O79" s="330">
        <f t="shared" si="17"/>
        <v>43402</v>
      </c>
      <c r="P79" s="329">
        <f t="shared" si="18"/>
        <v>43432</v>
      </c>
    </row>
    <row r="80" spans="1:16" s="318" customFormat="1" ht="135" x14ac:dyDescent="0.2">
      <c r="A80" s="328">
        <v>9</v>
      </c>
      <c r="B80" s="341" t="s">
        <v>138</v>
      </c>
      <c r="C80" s="342" t="s">
        <v>165</v>
      </c>
      <c r="D80" s="344" t="s">
        <v>148</v>
      </c>
      <c r="E80" s="343">
        <v>61600000</v>
      </c>
      <c r="F80" s="341" t="s">
        <v>559</v>
      </c>
      <c r="G80" s="342" t="s">
        <v>558</v>
      </c>
      <c r="H80" s="334" t="s">
        <v>65</v>
      </c>
      <c r="I80" s="1688"/>
      <c r="J80" s="339">
        <f t="shared" si="14"/>
        <v>43237</v>
      </c>
      <c r="K80" s="330">
        <v>43252</v>
      </c>
      <c r="L80" s="330">
        <f t="shared" si="15"/>
        <v>43312</v>
      </c>
      <c r="M80" s="330">
        <f t="shared" si="16"/>
        <v>43342</v>
      </c>
      <c r="N80" s="331">
        <v>3</v>
      </c>
      <c r="O80" s="330">
        <f t="shared" si="17"/>
        <v>43402</v>
      </c>
      <c r="P80" s="329">
        <f t="shared" si="18"/>
        <v>43432</v>
      </c>
    </row>
    <row r="81" spans="1:16" s="318" customFormat="1" ht="135" x14ac:dyDescent="0.2">
      <c r="A81" s="328">
        <v>9</v>
      </c>
      <c r="B81" s="341" t="s">
        <v>138</v>
      </c>
      <c r="C81" s="342" t="s">
        <v>166</v>
      </c>
      <c r="D81" s="344" t="s">
        <v>150</v>
      </c>
      <c r="E81" s="343">
        <v>61600000</v>
      </c>
      <c r="F81" s="341" t="s">
        <v>559</v>
      </c>
      <c r="G81" s="342" t="s">
        <v>558</v>
      </c>
      <c r="H81" s="334" t="s">
        <v>65</v>
      </c>
      <c r="I81" s="1688"/>
      <c r="J81" s="339">
        <f t="shared" si="14"/>
        <v>43237</v>
      </c>
      <c r="K81" s="330">
        <v>43252</v>
      </c>
      <c r="L81" s="330">
        <f t="shared" si="15"/>
        <v>43312</v>
      </c>
      <c r="M81" s="330">
        <f t="shared" si="16"/>
        <v>43342</v>
      </c>
      <c r="N81" s="331">
        <v>3</v>
      </c>
      <c r="O81" s="330">
        <f t="shared" si="17"/>
        <v>43402</v>
      </c>
      <c r="P81" s="329">
        <f t="shared" si="18"/>
        <v>43432</v>
      </c>
    </row>
    <row r="82" spans="1:16" s="318" customFormat="1" ht="135" x14ac:dyDescent="0.2">
      <c r="A82" s="328">
        <v>9</v>
      </c>
      <c r="B82" s="341" t="s">
        <v>138</v>
      </c>
      <c r="C82" s="342" t="s">
        <v>167</v>
      </c>
      <c r="D82" s="344" t="s">
        <v>152</v>
      </c>
      <c r="E82" s="343">
        <v>61600000</v>
      </c>
      <c r="F82" s="341" t="s">
        <v>559</v>
      </c>
      <c r="G82" s="342" t="s">
        <v>558</v>
      </c>
      <c r="H82" s="334" t="s">
        <v>65</v>
      </c>
      <c r="I82" s="1688"/>
      <c r="J82" s="339">
        <f t="shared" si="14"/>
        <v>43237</v>
      </c>
      <c r="K82" s="330">
        <v>43252</v>
      </c>
      <c r="L82" s="330">
        <f t="shared" si="15"/>
        <v>43312</v>
      </c>
      <c r="M82" s="330">
        <f t="shared" si="16"/>
        <v>43342</v>
      </c>
      <c r="N82" s="331">
        <v>3</v>
      </c>
      <c r="O82" s="330">
        <f t="shared" si="17"/>
        <v>43402</v>
      </c>
      <c r="P82" s="329">
        <f t="shared" si="18"/>
        <v>43432</v>
      </c>
    </row>
    <row r="83" spans="1:16" s="318" customFormat="1" ht="135" x14ac:dyDescent="0.2">
      <c r="A83" s="328">
        <v>9</v>
      </c>
      <c r="B83" s="341" t="s">
        <v>138</v>
      </c>
      <c r="C83" s="342" t="s">
        <v>168</v>
      </c>
      <c r="D83" s="344" t="s">
        <v>152</v>
      </c>
      <c r="E83" s="343">
        <v>61600000</v>
      </c>
      <c r="F83" s="341" t="s">
        <v>559</v>
      </c>
      <c r="G83" s="342" t="s">
        <v>558</v>
      </c>
      <c r="H83" s="334" t="s">
        <v>65</v>
      </c>
      <c r="I83" s="1688"/>
      <c r="J83" s="339">
        <f t="shared" si="14"/>
        <v>43237</v>
      </c>
      <c r="K83" s="330">
        <v>43252</v>
      </c>
      <c r="L83" s="330">
        <f t="shared" si="15"/>
        <v>43312</v>
      </c>
      <c r="M83" s="330">
        <f t="shared" si="16"/>
        <v>43342</v>
      </c>
      <c r="N83" s="331">
        <v>3</v>
      </c>
      <c r="O83" s="330">
        <f t="shared" si="17"/>
        <v>43402</v>
      </c>
      <c r="P83" s="329">
        <f t="shared" si="18"/>
        <v>43432</v>
      </c>
    </row>
    <row r="84" spans="1:16" s="318" customFormat="1" ht="135" x14ac:dyDescent="0.2">
      <c r="A84" s="328">
        <v>9</v>
      </c>
      <c r="B84" s="341" t="s">
        <v>138</v>
      </c>
      <c r="C84" s="342" t="s">
        <v>169</v>
      </c>
      <c r="D84" s="344" t="s">
        <v>155</v>
      </c>
      <c r="E84" s="343">
        <v>61600000</v>
      </c>
      <c r="F84" s="341" t="s">
        <v>559</v>
      </c>
      <c r="G84" s="342" t="s">
        <v>558</v>
      </c>
      <c r="H84" s="334" t="s">
        <v>65</v>
      </c>
      <c r="I84" s="1688"/>
      <c r="J84" s="339">
        <f t="shared" si="14"/>
        <v>43237</v>
      </c>
      <c r="K84" s="330">
        <v>43252</v>
      </c>
      <c r="L84" s="330">
        <f t="shared" si="15"/>
        <v>43312</v>
      </c>
      <c r="M84" s="330">
        <f t="shared" si="16"/>
        <v>43342</v>
      </c>
      <c r="N84" s="331">
        <v>3</v>
      </c>
      <c r="O84" s="330">
        <f t="shared" si="17"/>
        <v>43402</v>
      </c>
      <c r="P84" s="329">
        <f t="shared" si="18"/>
        <v>43432</v>
      </c>
    </row>
    <row r="85" spans="1:16" s="318" customFormat="1" ht="135" x14ac:dyDescent="0.2">
      <c r="A85" s="328">
        <v>9</v>
      </c>
      <c r="B85" s="341" t="s">
        <v>138</v>
      </c>
      <c r="C85" s="342" t="s">
        <v>170</v>
      </c>
      <c r="D85" s="344" t="s">
        <v>157</v>
      </c>
      <c r="E85" s="343">
        <v>61600000</v>
      </c>
      <c r="F85" s="341" t="s">
        <v>559</v>
      </c>
      <c r="G85" s="342" t="s">
        <v>558</v>
      </c>
      <c r="H85" s="334" t="s">
        <v>65</v>
      </c>
      <c r="I85" s="1688"/>
      <c r="J85" s="339">
        <f t="shared" si="14"/>
        <v>43237</v>
      </c>
      <c r="K85" s="330">
        <v>43252</v>
      </c>
      <c r="L85" s="330">
        <f t="shared" si="15"/>
        <v>43312</v>
      </c>
      <c r="M85" s="330">
        <f t="shared" si="16"/>
        <v>43342</v>
      </c>
      <c r="N85" s="331">
        <v>3</v>
      </c>
      <c r="O85" s="330">
        <f t="shared" si="17"/>
        <v>43402</v>
      </c>
      <c r="P85" s="329">
        <f t="shared" si="18"/>
        <v>43432</v>
      </c>
    </row>
    <row r="86" spans="1:16" s="318" customFormat="1" ht="135" x14ac:dyDescent="0.2">
      <c r="A86" s="328">
        <v>9</v>
      </c>
      <c r="B86" s="341" t="s">
        <v>138</v>
      </c>
      <c r="C86" s="342" t="s">
        <v>171</v>
      </c>
      <c r="D86" s="344" t="s">
        <v>157</v>
      </c>
      <c r="E86" s="343">
        <v>61600000</v>
      </c>
      <c r="F86" s="341" t="s">
        <v>559</v>
      </c>
      <c r="G86" s="342" t="s">
        <v>558</v>
      </c>
      <c r="H86" s="334" t="s">
        <v>65</v>
      </c>
      <c r="I86" s="1688"/>
      <c r="J86" s="332">
        <f t="shared" si="14"/>
        <v>43237</v>
      </c>
      <c r="K86" s="330">
        <v>43252</v>
      </c>
      <c r="L86" s="330">
        <f t="shared" si="15"/>
        <v>43312</v>
      </c>
      <c r="M86" s="330">
        <f t="shared" si="16"/>
        <v>43342</v>
      </c>
      <c r="N86" s="331">
        <v>3</v>
      </c>
      <c r="O86" s="330">
        <f t="shared" si="17"/>
        <v>43402</v>
      </c>
      <c r="P86" s="329">
        <f t="shared" si="18"/>
        <v>43432</v>
      </c>
    </row>
    <row r="87" spans="1:16" s="318" customFormat="1" ht="135" x14ac:dyDescent="0.2">
      <c r="A87" s="328">
        <v>9</v>
      </c>
      <c r="B87" s="341" t="s">
        <v>138</v>
      </c>
      <c r="C87" s="342" t="s">
        <v>172</v>
      </c>
      <c r="D87" s="344" t="s">
        <v>157</v>
      </c>
      <c r="E87" s="343">
        <v>61600000</v>
      </c>
      <c r="F87" s="341" t="s">
        <v>559</v>
      </c>
      <c r="G87" s="342" t="s">
        <v>558</v>
      </c>
      <c r="H87" s="334" t="s">
        <v>65</v>
      </c>
      <c r="I87" s="1688"/>
      <c r="J87" s="332">
        <f t="shared" si="14"/>
        <v>43237</v>
      </c>
      <c r="K87" s="330">
        <v>43252</v>
      </c>
      <c r="L87" s="330">
        <f t="shared" si="15"/>
        <v>43312</v>
      </c>
      <c r="M87" s="330">
        <f t="shared" si="16"/>
        <v>43342</v>
      </c>
      <c r="N87" s="331">
        <v>3</v>
      </c>
      <c r="O87" s="330">
        <f t="shared" si="17"/>
        <v>43402</v>
      </c>
      <c r="P87" s="329">
        <f t="shared" si="18"/>
        <v>43432</v>
      </c>
    </row>
    <row r="88" spans="1:16" s="318" customFormat="1" ht="135" x14ac:dyDescent="0.2">
      <c r="A88" s="328">
        <v>9</v>
      </c>
      <c r="B88" s="341" t="s">
        <v>138</v>
      </c>
      <c r="C88" s="342" t="s">
        <v>173</v>
      </c>
      <c r="D88" s="344" t="s">
        <v>174</v>
      </c>
      <c r="E88" s="343">
        <v>7544000000</v>
      </c>
      <c r="F88" s="341" t="s">
        <v>559</v>
      </c>
      <c r="G88" s="342" t="s">
        <v>558</v>
      </c>
      <c r="H88" s="334" t="s">
        <v>65</v>
      </c>
      <c r="I88" s="1688"/>
      <c r="J88" s="332">
        <f t="shared" si="14"/>
        <v>43266</v>
      </c>
      <c r="K88" s="330">
        <v>43281</v>
      </c>
      <c r="L88" s="330">
        <f t="shared" si="15"/>
        <v>43341</v>
      </c>
      <c r="M88" s="330">
        <f t="shared" si="16"/>
        <v>43371</v>
      </c>
      <c r="N88" s="331">
        <v>8</v>
      </c>
      <c r="O88" s="330">
        <f t="shared" si="17"/>
        <v>43431</v>
      </c>
      <c r="P88" s="329">
        <f t="shared" si="18"/>
        <v>43611</v>
      </c>
    </row>
    <row r="89" spans="1:16" s="318" customFormat="1" ht="135" x14ac:dyDescent="0.2">
      <c r="A89" s="328">
        <v>9</v>
      </c>
      <c r="B89" s="341" t="s">
        <v>138</v>
      </c>
      <c r="C89" s="335" t="s">
        <v>175</v>
      </c>
      <c r="D89" s="331" t="s">
        <v>174</v>
      </c>
      <c r="E89" s="340">
        <v>656000000</v>
      </c>
      <c r="F89" s="336" t="s">
        <v>559</v>
      </c>
      <c r="G89" s="335" t="s">
        <v>558</v>
      </c>
      <c r="H89" s="334" t="s">
        <v>65</v>
      </c>
      <c r="I89" s="1688"/>
      <c r="J89" s="332">
        <f t="shared" si="14"/>
        <v>43266</v>
      </c>
      <c r="K89" s="330">
        <v>43281</v>
      </c>
      <c r="L89" s="330">
        <f t="shared" si="15"/>
        <v>43341</v>
      </c>
      <c r="M89" s="330">
        <f t="shared" si="16"/>
        <v>43371</v>
      </c>
      <c r="N89" s="331">
        <v>8</v>
      </c>
      <c r="O89" s="330">
        <f t="shared" si="17"/>
        <v>43431</v>
      </c>
      <c r="P89" s="329">
        <f t="shared" si="18"/>
        <v>43611</v>
      </c>
    </row>
    <row r="90" spans="1:16" s="318" customFormat="1" ht="135" x14ac:dyDescent="0.2">
      <c r="A90" s="328">
        <v>9</v>
      </c>
      <c r="B90" s="341" t="s">
        <v>138</v>
      </c>
      <c r="C90" s="335" t="s">
        <v>176</v>
      </c>
      <c r="D90" s="331" t="s">
        <v>177</v>
      </c>
      <c r="E90" s="340">
        <v>2493000000</v>
      </c>
      <c r="F90" s="336" t="s">
        <v>559</v>
      </c>
      <c r="G90" s="335" t="s">
        <v>558</v>
      </c>
      <c r="H90" s="334" t="s">
        <v>74</v>
      </c>
      <c r="I90" s="1688"/>
      <c r="J90" s="339">
        <f t="shared" si="14"/>
        <v>43237</v>
      </c>
      <c r="K90" s="330">
        <v>43252</v>
      </c>
      <c r="L90" s="330">
        <f t="shared" si="15"/>
        <v>43312</v>
      </c>
      <c r="M90" s="330">
        <f t="shared" si="16"/>
        <v>43342</v>
      </c>
      <c r="N90" s="331">
        <v>4</v>
      </c>
      <c r="O90" s="330">
        <f t="shared" si="17"/>
        <v>43402</v>
      </c>
      <c r="P90" s="329">
        <f t="shared" si="18"/>
        <v>43462</v>
      </c>
    </row>
    <row r="91" spans="1:16" s="318" customFormat="1" ht="60" x14ac:dyDescent="0.2">
      <c r="A91" s="328">
        <v>4</v>
      </c>
      <c r="B91" s="338"/>
      <c r="C91" s="335" t="s">
        <v>178</v>
      </c>
      <c r="D91" s="331" t="s">
        <v>179</v>
      </c>
      <c r="E91" s="337">
        <v>15000000000</v>
      </c>
      <c r="F91" s="336" t="s">
        <v>180</v>
      </c>
      <c r="G91" s="335"/>
      <c r="H91" s="334" t="s">
        <v>74</v>
      </c>
      <c r="I91" s="333"/>
      <c r="J91" s="332">
        <f t="shared" si="14"/>
        <v>43144</v>
      </c>
      <c r="K91" s="330">
        <v>43159</v>
      </c>
      <c r="L91" s="330">
        <f t="shared" si="15"/>
        <v>43219</v>
      </c>
      <c r="M91" s="330">
        <f t="shared" si="16"/>
        <v>43249</v>
      </c>
      <c r="N91" s="331">
        <v>4</v>
      </c>
      <c r="O91" s="330">
        <f t="shared" si="17"/>
        <v>43309</v>
      </c>
      <c r="P91" s="329">
        <f t="shared" si="18"/>
        <v>43369</v>
      </c>
    </row>
    <row r="92" spans="1:16" s="318" customFormat="1" ht="15.75" thickBot="1" x14ac:dyDescent="0.25">
      <c r="A92" s="328"/>
      <c r="B92" s="322"/>
      <c r="C92" s="327"/>
      <c r="D92" s="324"/>
      <c r="E92" s="326"/>
      <c r="F92" s="325"/>
      <c r="G92" s="324"/>
      <c r="H92" s="324"/>
      <c r="I92" s="323"/>
      <c r="J92" s="322"/>
      <c r="K92" s="321"/>
      <c r="L92" s="321"/>
      <c r="M92" s="321"/>
      <c r="N92" s="320"/>
      <c r="O92" s="320"/>
      <c r="P92" s="319"/>
    </row>
    <row r="93" spans="1:16" x14ac:dyDescent="0.2">
      <c r="E93" s="317">
        <f>+SUBTOTAL(9,E5:E92)</f>
        <v>356940000000</v>
      </c>
    </row>
    <row r="96" spans="1:16" x14ac:dyDescent="0.2">
      <c r="E96" s="317"/>
    </row>
    <row r="97" spans="5:5" x14ac:dyDescent="0.2">
      <c r="E97" s="316"/>
    </row>
  </sheetData>
  <autoFilter ref="A4:R91" xr:uid="{00000000-0009-0000-0000-00000D000000}"/>
  <mergeCells count="10">
    <mergeCell ref="I62:I90"/>
    <mergeCell ref="I30:I37"/>
    <mergeCell ref="I40:I61"/>
    <mergeCell ref="J3:P3"/>
    <mergeCell ref="B1:P1"/>
    <mergeCell ref="B3:B4"/>
    <mergeCell ref="C3:C4"/>
    <mergeCell ref="D3:D4"/>
    <mergeCell ref="E3:E4"/>
    <mergeCell ref="I5:I29"/>
  </mergeCells>
  <printOptions horizontalCentered="1"/>
  <pageMargins left="0.39370078740157483" right="0.39370078740157483" top="0.39370078740157483" bottom="0.39370078740157483" header="0.19685039370078741" footer="0.19685039370078741"/>
  <pageSetup scale="26" orientation="landscape" r:id="rId1"/>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FF00"/>
  </sheetPr>
  <dimension ref="A1:P94"/>
  <sheetViews>
    <sheetView view="pageBreakPreview" zoomScale="70" zoomScaleSheetLayoutView="70" workbookViewId="0">
      <pane xSplit="3" ySplit="4" topLeftCell="D5" activePane="bottomRight" state="frozen"/>
      <selection activeCell="E89" sqref="E89"/>
      <selection pane="topRight" activeCell="E89" sqref="E89"/>
      <selection pane="bottomLeft" activeCell="E89" sqref="E89"/>
      <selection pane="bottomRight" activeCell="E89" sqref="E89"/>
    </sheetView>
  </sheetViews>
  <sheetFormatPr baseColWidth="10" defaultColWidth="10.85546875" defaultRowHeight="14.25" x14ac:dyDescent="0.2"/>
  <cols>
    <col min="1" max="1" width="6" style="315" customWidth="1"/>
    <col min="2" max="2" width="26.42578125" style="313" customWidth="1"/>
    <col min="3" max="3" width="53.42578125" style="314" customWidth="1"/>
    <col min="4" max="4" width="18" style="313" customWidth="1"/>
    <col min="5" max="5" width="26.42578125" style="313" bestFit="1" customWidth="1"/>
    <col min="6" max="6" width="37" style="314" customWidth="1"/>
    <col min="7" max="7" width="35.140625" style="313" customWidth="1"/>
    <col min="8" max="8" width="25" style="313" customWidth="1"/>
    <col min="9" max="9" width="29.7109375" style="313" customWidth="1"/>
    <col min="10" max="10" width="28.85546875" style="313" customWidth="1"/>
    <col min="11" max="11" width="25.28515625" style="313" bestFit="1" customWidth="1"/>
    <col min="12" max="12" width="20.42578125" style="313" customWidth="1"/>
    <col min="13" max="13" width="18.140625" style="313" customWidth="1"/>
    <col min="14" max="14" width="18.140625" style="313" hidden="1" customWidth="1"/>
    <col min="15" max="15" width="18.140625" style="313" customWidth="1"/>
    <col min="16" max="16" width="19.7109375" style="313" customWidth="1"/>
    <col min="17" max="16384" width="10.85546875" style="313"/>
  </cols>
  <sheetData>
    <row r="1" spans="1:16" ht="78.75" customHeight="1" x14ac:dyDescent="0.2">
      <c r="B1" s="1640" t="s">
        <v>40</v>
      </c>
      <c r="C1" s="1641"/>
      <c r="D1" s="1641"/>
      <c r="E1" s="1641"/>
      <c r="F1" s="1641"/>
      <c r="G1" s="1641"/>
      <c r="H1" s="1641"/>
      <c r="I1" s="1641"/>
      <c r="J1" s="1641"/>
      <c r="K1" s="1641"/>
      <c r="L1" s="1641"/>
      <c r="M1" s="1641"/>
      <c r="N1" s="1641"/>
      <c r="O1" s="1641"/>
      <c r="P1" s="1641"/>
    </row>
    <row r="2" spans="1:16" ht="15" thickBot="1" x14ac:dyDescent="0.25">
      <c r="B2" s="385"/>
      <c r="C2" s="386"/>
      <c r="D2" s="385"/>
      <c r="E2" s="385"/>
      <c r="F2" s="386"/>
      <c r="G2" s="385"/>
      <c r="H2" s="385"/>
      <c r="I2" s="385"/>
      <c r="J2" s="385"/>
      <c r="K2" s="385"/>
      <c r="L2" s="385"/>
      <c r="M2" s="385"/>
      <c r="N2" s="385"/>
      <c r="O2" s="385"/>
      <c r="P2" s="385"/>
    </row>
    <row r="3" spans="1:16" ht="39.75" customHeight="1" thickBot="1" x14ac:dyDescent="0.25">
      <c r="B3" s="1692" t="s">
        <v>41</v>
      </c>
      <c r="C3" s="1692" t="s">
        <v>42</v>
      </c>
      <c r="D3" s="1692" t="s">
        <v>43</v>
      </c>
      <c r="E3" s="1692" t="s">
        <v>44</v>
      </c>
      <c r="F3" s="384" t="s">
        <v>45</v>
      </c>
      <c r="G3" s="381" t="s">
        <v>46</v>
      </c>
      <c r="H3" s="383" t="s">
        <v>47</v>
      </c>
      <c r="I3" s="383" t="s">
        <v>48</v>
      </c>
      <c r="J3" s="1689" t="s">
        <v>49</v>
      </c>
      <c r="K3" s="1690"/>
      <c r="L3" s="1690"/>
      <c r="M3" s="1690"/>
      <c r="N3" s="1690"/>
      <c r="O3" s="1690"/>
      <c r="P3" s="1691"/>
    </row>
    <row r="4" spans="1:16" ht="51.75" thickBot="1" x14ac:dyDescent="0.25">
      <c r="B4" s="1693"/>
      <c r="C4" s="1693"/>
      <c r="D4" s="1693"/>
      <c r="E4" s="1693"/>
      <c r="F4" s="382" t="s">
        <v>50</v>
      </c>
      <c r="G4" s="381" t="s">
        <v>574</v>
      </c>
      <c r="H4" s="381" t="s">
        <v>52</v>
      </c>
      <c r="I4" s="381" t="s">
        <v>573</v>
      </c>
      <c r="J4" s="380" t="s">
        <v>54</v>
      </c>
      <c r="K4" s="378" t="s">
        <v>55</v>
      </c>
      <c r="L4" s="378" t="s">
        <v>56</v>
      </c>
      <c r="M4" s="379" t="s">
        <v>57</v>
      </c>
      <c r="N4" s="377" t="s">
        <v>58</v>
      </c>
      <c r="O4" s="378" t="s">
        <v>59</v>
      </c>
      <c r="P4" s="377" t="s">
        <v>572</v>
      </c>
    </row>
    <row r="5" spans="1:16" s="318" customFormat="1" ht="75" customHeight="1" x14ac:dyDescent="0.2">
      <c r="A5" s="328">
        <v>4</v>
      </c>
      <c r="B5" s="376" t="s">
        <v>61</v>
      </c>
      <c r="C5" s="375" t="s">
        <v>62</v>
      </c>
      <c r="D5" s="374" t="s">
        <v>63</v>
      </c>
      <c r="E5" s="373">
        <v>8326500000</v>
      </c>
      <c r="F5" s="372"/>
      <c r="G5" s="371" t="s">
        <v>64</v>
      </c>
      <c r="H5" s="370" t="s">
        <v>65</v>
      </c>
      <c r="I5" s="1694" t="s">
        <v>571</v>
      </c>
      <c r="J5" s="369">
        <f>+K5-15</f>
        <v>43115</v>
      </c>
      <c r="K5" s="368">
        <v>43130</v>
      </c>
      <c r="L5" s="366">
        <f>+K5+60</f>
        <v>43190</v>
      </c>
      <c r="M5" s="366">
        <f>+L5+30</f>
        <v>43220</v>
      </c>
      <c r="N5" s="367">
        <v>6</v>
      </c>
      <c r="O5" s="366">
        <f>+M5+60</f>
        <v>43280</v>
      </c>
      <c r="P5" s="365">
        <f>+M5+N5*30</f>
        <v>43400</v>
      </c>
    </row>
    <row r="6" spans="1:16" s="318" customFormat="1" ht="75" x14ac:dyDescent="0.2">
      <c r="A6" s="328">
        <v>4</v>
      </c>
      <c r="B6" s="364" t="s">
        <v>61</v>
      </c>
      <c r="C6" s="363" t="s">
        <v>67</v>
      </c>
      <c r="D6" s="362" t="s">
        <v>63</v>
      </c>
      <c r="E6" s="337">
        <v>778500000</v>
      </c>
      <c r="F6" s="336"/>
      <c r="G6" s="342"/>
      <c r="H6" s="347" t="s">
        <v>65</v>
      </c>
      <c r="I6" s="1688"/>
      <c r="J6" s="332">
        <f>+K6-15</f>
        <v>43115</v>
      </c>
      <c r="K6" s="360">
        <v>43130</v>
      </c>
      <c r="L6" s="330">
        <f>+K6+60</f>
        <v>43190</v>
      </c>
      <c r="M6" s="330">
        <f>+L6+30</f>
        <v>43220</v>
      </c>
      <c r="N6" s="331">
        <v>6</v>
      </c>
      <c r="O6" s="330">
        <f>+M6+60</f>
        <v>43280</v>
      </c>
      <c r="P6" s="329">
        <f>+M6+N6*30</f>
        <v>43400</v>
      </c>
    </row>
    <row r="7" spans="1:16" s="318" customFormat="1" ht="75" x14ac:dyDescent="0.2">
      <c r="A7" s="328">
        <v>4</v>
      </c>
      <c r="B7" s="356" t="s">
        <v>61</v>
      </c>
      <c r="C7" s="355" t="s">
        <v>68</v>
      </c>
      <c r="D7" s="354" t="s">
        <v>69</v>
      </c>
      <c r="E7" s="351">
        <v>1380000000</v>
      </c>
      <c r="F7" s="341"/>
      <c r="G7" s="342" t="s">
        <v>64</v>
      </c>
      <c r="H7" s="347" t="s">
        <v>65</v>
      </c>
      <c r="I7" s="1688"/>
      <c r="J7" s="332">
        <f>+K7-15</f>
        <v>43115</v>
      </c>
      <c r="K7" s="360">
        <v>43130</v>
      </c>
      <c r="L7" s="330">
        <f>+K7+60</f>
        <v>43190</v>
      </c>
      <c r="M7" s="330">
        <f>+L7+30</f>
        <v>43220</v>
      </c>
      <c r="N7" s="331">
        <v>6</v>
      </c>
      <c r="O7" s="330">
        <f>+M7+60</f>
        <v>43280</v>
      </c>
      <c r="P7" s="329">
        <f>+M7+N7*30</f>
        <v>43400</v>
      </c>
    </row>
    <row r="8" spans="1:16" s="318" customFormat="1" ht="75" x14ac:dyDescent="0.2">
      <c r="A8" s="328">
        <v>4</v>
      </c>
      <c r="B8" s="356" t="s">
        <v>61</v>
      </c>
      <c r="C8" s="355" t="s">
        <v>70</v>
      </c>
      <c r="D8" s="358" t="s">
        <v>69</v>
      </c>
      <c r="E8" s="361">
        <v>120000000</v>
      </c>
      <c r="F8" s="348"/>
      <c r="G8" s="342"/>
      <c r="H8" s="347" t="s">
        <v>65</v>
      </c>
      <c r="I8" s="1688"/>
      <c r="J8" s="332">
        <f>+K8-15</f>
        <v>43115</v>
      </c>
      <c r="K8" s="360">
        <v>43130</v>
      </c>
      <c r="L8" s="330">
        <f>+K8+60</f>
        <v>43190</v>
      </c>
      <c r="M8" s="330">
        <f>+L8+30</f>
        <v>43220</v>
      </c>
      <c r="N8" s="331">
        <v>6</v>
      </c>
      <c r="O8" s="330">
        <f>+M8+60</f>
        <v>43280</v>
      </c>
      <c r="P8" s="329">
        <f>+M8+N8*30</f>
        <v>43400</v>
      </c>
    </row>
    <row r="9" spans="1:16" s="318" customFormat="1" ht="75" x14ac:dyDescent="0.2">
      <c r="A9" s="328">
        <v>4</v>
      </c>
      <c r="B9" s="356" t="s">
        <v>61</v>
      </c>
      <c r="C9" s="355" t="s">
        <v>71</v>
      </c>
      <c r="D9" s="358" t="s">
        <v>72</v>
      </c>
      <c r="E9" s="357">
        <v>26900160474</v>
      </c>
      <c r="F9" s="348" t="s">
        <v>73</v>
      </c>
      <c r="G9" s="342" t="s">
        <v>64</v>
      </c>
      <c r="H9" s="347" t="s">
        <v>74</v>
      </c>
      <c r="I9" s="1688"/>
      <c r="J9" s="339"/>
      <c r="K9" s="330"/>
      <c r="L9" s="330"/>
      <c r="M9" s="330">
        <v>43101</v>
      </c>
      <c r="N9" s="331"/>
      <c r="O9" s="330"/>
      <c r="P9" s="329">
        <v>43312</v>
      </c>
    </row>
    <row r="10" spans="1:16" s="318" customFormat="1" ht="90" x14ac:dyDescent="0.2">
      <c r="A10" s="328">
        <v>4</v>
      </c>
      <c r="B10" s="356" t="s">
        <v>61</v>
      </c>
      <c r="C10" s="355" t="s">
        <v>75</v>
      </c>
      <c r="D10" s="358" t="s">
        <v>72</v>
      </c>
      <c r="E10" s="357">
        <v>909987008</v>
      </c>
      <c r="F10" s="348" t="s">
        <v>73</v>
      </c>
      <c r="G10" s="342"/>
      <c r="H10" s="347" t="s">
        <v>74</v>
      </c>
      <c r="I10" s="1688"/>
      <c r="J10" s="339"/>
      <c r="K10" s="330"/>
      <c r="L10" s="330"/>
      <c r="M10" s="330">
        <v>43101</v>
      </c>
      <c r="N10" s="331"/>
      <c r="O10" s="330"/>
      <c r="P10" s="329">
        <v>43312</v>
      </c>
    </row>
    <row r="11" spans="1:16" s="318" customFormat="1" ht="75" x14ac:dyDescent="0.2">
      <c r="A11" s="328">
        <v>4</v>
      </c>
      <c r="B11" s="356" t="s">
        <v>61</v>
      </c>
      <c r="C11" s="355" t="s">
        <v>76</v>
      </c>
      <c r="D11" s="358" t="s">
        <v>77</v>
      </c>
      <c r="E11" s="357">
        <v>8725090000</v>
      </c>
      <c r="F11" s="348" t="s">
        <v>78</v>
      </c>
      <c r="G11" s="342"/>
      <c r="H11" s="347" t="s">
        <v>74</v>
      </c>
      <c r="I11" s="1688"/>
      <c r="J11" s="339"/>
      <c r="K11" s="330"/>
      <c r="L11" s="330"/>
      <c r="M11" s="330">
        <v>43101</v>
      </c>
      <c r="N11" s="331"/>
      <c r="O11" s="330"/>
      <c r="P11" s="329">
        <v>43465</v>
      </c>
    </row>
    <row r="12" spans="1:16" s="318" customFormat="1" ht="75" x14ac:dyDescent="0.2">
      <c r="A12" s="328">
        <v>4</v>
      </c>
      <c r="B12" s="356" t="s">
        <v>61</v>
      </c>
      <c r="C12" s="355" t="s">
        <v>79</v>
      </c>
      <c r="D12" s="354" t="s">
        <v>80</v>
      </c>
      <c r="E12" s="357">
        <v>47065608623</v>
      </c>
      <c r="F12" s="348" t="s">
        <v>81</v>
      </c>
      <c r="G12" s="342"/>
      <c r="H12" s="347" t="s">
        <v>74</v>
      </c>
      <c r="I12" s="1688"/>
      <c r="J12" s="339"/>
      <c r="K12" s="330"/>
      <c r="L12" s="330"/>
      <c r="M12" s="330">
        <v>43101</v>
      </c>
      <c r="N12" s="330"/>
      <c r="O12" s="330"/>
      <c r="P12" s="329">
        <v>43465</v>
      </c>
    </row>
    <row r="13" spans="1:16" s="318" customFormat="1" ht="75" customHeight="1" x14ac:dyDescent="0.2">
      <c r="A13" s="328">
        <v>4</v>
      </c>
      <c r="B13" s="356" t="s">
        <v>61</v>
      </c>
      <c r="C13" s="355" t="s">
        <v>82</v>
      </c>
      <c r="D13" s="358" t="s">
        <v>83</v>
      </c>
      <c r="E13" s="359">
        <v>20616860624</v>
      </c>
      <c r="F13" s="348" t="s">
        <v>84</v>
      </c>
      <c r="G13" s="342" t="s">
        <v>64</v>
      </c>
      <c r="H13" s="347" t="s">
        <v>74</v>
      </c>
      <c r="I13" s="1688"/>
      <c r="J13" s="339"/>
      <c r="K13" s="330"/>
      <c r="L13" s="330"/>
      <c r="M13" s="330">
        <v>43101</v>
      </c>
      <c r="N13" s="330"/>
      <c r="O13" s="330"/>
      <c r="P13" s="329">
        <v>43312</v>
      </c>
    </row>
    <row r="14" spans="1:16" s="318" customFormat="1" ht="120" x14ac:dyDescent="0.2">
      <c r="A14" s="328">
        <v>4</v>
      </c>
      <c r="B14" s="356" t="s">
        <v>61</v>
      </c>
      <c r="C14" s="355" t="s">
        <v>85</v>
      </c>
      <c r="D14" s="358" t="s">
        <v>83</v>
      </c>
      <c r="E14" s="359">
        <v>2383139376</v>
      </c>
      <c r="F14" s="348" t="s">
        <v>84</v>
      </c>
      <c r="G14" s="342"/>
      <c r="H14" s="347" t="s">
        <v>74</v>
      </c>
      <c r="I14" s="1688"/>
      <c r="J14" s="339"/>
      <c r="K14" s="330"/>
      <c r="L14" s="330"/>
      <c r="M14" s="330">
        <v>43101</v>
      </c>
      <c r="N14" s="330"/>
      <c r="O14" s="330"/>
      <c r="P14" s="329">
        <v>43312</v>
      </c>
    </row>
    <row r="15" spans="1:16" s="318" customFormat="1" ht="105" x14ac:dyDescent="0.2">
      <c r="A15" s="328">
        <v>4</v>
      </c>
      <c r="B15" s="356" t="s">
        <v>61</v>
      </c>
      <c r="C15" s="355" t="s">
        <v>86</v>
      </c>
      <c r="D15" s="358" t="s">
        <v>562</v>
      </c>
      <c r="E15" s="359">
        <v>14353860609</v>
      </c>
      <c r="F15" s="348" t="s">
        <v>84</v>
      </c>
      <c r="G15" s="342" t="s">
        <v>64</v>
      </c>
      <c r="H15" s="347" t="s">
        <v>74</v>
      </c>
      <c r="I15" s="1688"/>
      <c r="J15" s="339"/>
      <c r="K15" s="330"/>
      <c r="L15" s="330"/>
      <c r="M15" s="330">
        <v>43101</v>
      </c>
      <c r="N15" s="330"/>
      <c r="O15" s="330"/>
      <c r="P15" s="329">
        <v>43312</v>
      </c>
    </row>
    <row r="16" spans="1:16" s="318" customFormat="1" ht="120" customHeight="1" x14ac:dyDescent="0.2">
      <c r="A16" s="328">
        <v>4</v>
      </c>
      <c r="B16" s="356" t="s">
        <v>61</v>
      </c>
      <c r="C16" s="355" t="s">
        <v>88</v>
      </c>
      <c r="D16" s="358" t="s">
        <v>562</v>
      </c>
      <c r="E16" s="359">
        <v>1116139391</v>
      </c>
      <c r="F16" s="348" t="s">
        <v>84</v>
      </c>
      <c r="G16" s="342"/>
      <c r="H16" s="347" t="s">
        <v>74</v>
      </c>
      <c r="I16" s="1688"/>
      <c r="J16" s="339"/>
      <c r="K16" s="330"/>
      <c r="L16" s="330"/>
      <c r="M16" s="330">
        <v>43101</v>
      </c>
      <c r="N16" s="330"/>
      <c r="O16" s="330"/>
      <c r="P16" s="329">
        <v>43312</v>
      </c>
    </row>
    <row r="17" spans="1:16" s="318" customFormat="1" ht="75" x14ac:dyDescent="0.2">
      <c r="A17" s="328">
        <v>4</v>
      </c>
      <c r="B17" s="356" t="s">
        <v>61</v>
      </c>
      <c r="C17" s="355" t="s">
        <v>89</v>
      </c>
      <c r="D17" s="358" t="s">
        <v>72</v>
      </c>
      <c r="E17" s="357">
        <v>23000000000</v>
      </c>
      <c r="F17" s="348"/>
      <c r="G17" s="342" t="s">
        <v>64</v>
      </c>
      <c r="H17" s="347" t="s">
        <v>65</v>
      </c>
      <c r="I17" s="1688"/>
      <c r="J17" s="339">
        <f>+K17-15</f>
        <v>43176</v>
      </c>
      <c r="K17" s="330">
        <v>43191</v>
      </c>
      <c r="L17" s="330">
        <f>+K17+60</f>
        <v>43251</v>
      </c>
      <c r="M17" s="330">
        <f t="shared" ref="M17:M25" si="0">+L17+30</f>
        <v>43281</v>
      </c>
      <c r="N17" s="331">
        <v>6</v>
      </c>
      <c r="O17" s="330">
        <f t="shared" ref="O17:O25" si="1">+M17+60</f>
        <v>43341</v>
      </c>
      <c r="P17" s="329">
        <f>+M17+N17*30</f>
        <v>43461</v>
      </c>
    </row>
    <row r="18" spans="1:16" s="318" customFormat="1" ht="75" x14ac:dyDescent="0.2">
      <c r="A18" s="328">
        <v>4</v>
      </c>
      <c r="B18" s="356" t="s">
        <v>61</v>
      </c>
      <c r="C18" s="355" t="s">
        <v>90</v>
      </c>
      <c r="D18" s="354" t="s">
        <v>72</v>
      </c>
      <c r="E18" s="351">
        <v>2000000000</v>
      </c>
      <c r="F18" s="341"/>
      <c r="G18" s="342"/>
      <c r="H18" s="347" t="s">
        <v>65</v>
      </c>
      <c r="I18" s="1688"/>
      <c r="J18" s="339">
        <f>+K18-15</f>
        <v>43176</v>
      </c>
      <c r="K18" s="330">
        <v>43191</v>
      </c>
      <c r="L18" s="330">
        <f>+K18+60</f>
        <v>43251</v>
      </c>
      <c r="M18" s="330">
        <f t="shared" si="0"/>
        <v>43281</v>
      </c>
      <c r="N18" s="331">
        <v>6</v>
      </c>
      <c r="O18" s="330">
        <f t="shared" si="1"/>
        <v>43341</v>
      </c>
      <c r="P18" s="329">
        <f>+M18+N18*30</f>
        <v>43461</v>
      </c>
    </row>
    <row r="19" spans="1:16" s="318" customFormat="1" ht="105" customHeight="1" x14ac:dyDescent="0.2">
      <c r="A19" s="328">
        <v>4</v>
      </c>
      <c r="B19" s="356" t="s">
        <v>61</v>
      </c>
      <c r="C19" s="355" t="s">
        <v>91</v>
      </c>
      <c r="D19" s="354" t="s">
        <v>92</v>
      </c>
      <c r="E19" s="351">
        <v>3000000000</v>
      </c>
      <c r="F19" s="341"/>
      <c r="G19" s="342"/>
      <c r="H19" s="347" t="s">
        <v>74</v>
      </c>
      <c r="I19" s="1688"/>
      <c r="J19" s="339">
        <f>+K19</f>
        <v>43101</v>
      </c>
      <c r="K19" s="330">
        <v>43101</v>
      </c>
      <c r="L19" s="330">
        <f>+K19</f>
        <v>43101</v>
      </c>
      <c r="M19" s="330">
        <f t="shared" si="0"/>
        <v>43131</v>
      </c>
      <c r="N19" s="331">
        <v>12</v>
      </c>
      <c r="O19" s="330">
        <f t="shared" si="1"/>
        <v>43191</v>
      </c>
      <c r="P19" s="329">
        <f>+M19+N19*30-30</f>
        <v>43461</v>
      </c>
    </row>
    <row r="20" spans="1:16" s="318" customFormat="1" ht="135" x14ac:dyDescent="0.2">
      <c r="A20" s="328">
        <v>4</v>
      </c>
      <c r="B20" s="341" t="s">
        <v>61</v>
      </c>
      <c r="C20" s="342" t="s">
        <v>93</v>
      </c>
      <c r="D20" s="344"/>
      <c r="E20" s="351">
        <f>9200000000*0</f>
        <v>0</v>
      </c>
      <c r="F20" s="341"/>
      <c r="G20" s="342"/>
      <c r="H20" s="347" t="s">
        <v>74</v>
      </c>
      <c r="I20" s="1688"/>
      <c r="J20" s="339">
        <f t="shared" ref="J20:J25" si="2">+K20-15</f>
        <v>43176</v>
      </c>
      <c r="K20" s="330">
        <v>43191</v>
      </c>
      <c r="L20" s="330">
        <f t="shared" ref="L20:L25" si="3">+K20+60</f>
        <v>43251</v>
      </c>
      <c r="M20" s="330">
        <f t="shared" si="0"/>
        <v>43281</v>
      </c>
      <c r="N20" s="331">
        <v>6</v>
      </c>
      <c r="O20" s="330">
        <f t="shared" si="1"/>
        <v>43341</v>
      </c>
      <c r="P20" s="329">
        <f t="shared" ref="P20:P25" si="4">+M20+N20*30</f>
        <v>43461</v>
      </c>
    </row>
    <row r="21" spans="1:16" s="318" customFormat="1" ht="150" x14ac:dyDescent="0.2">
      <c r="A21" s="328">
        <v>4</v>
      </c>
      <c r="B21" s="341" t="s">
        <v>61</v>
      </c>
      <c r="C21" s="342" t="s">
        <v>94</v>
      </c>
      <c r="D21" s="344"/>
      <c r="E21" s="351">
        <f>800000000*0</f>
        <v>0</v>
      </c>
      <c r="F21" s="341"/>
      <c r="G21" s="342"/>
      <c r="H21" s="347" t="s">
        <v>74</v>
      </c>
      <c r="I21" s="1688"/>
      <c r="J21" s="339">
        <f t="shared" si="2"/>
        <v>43176</v>
      </c>
      <c r="K21" s="330">
        <v>43191</v>
      </c>
      <c r="L21" s="330">
        <f t="shared" si="3"/>
        <v>43251</v>
      </c>
      <c r="M21" s="330">
        <f t="shared" si="0"/>
        <v>43281</v>
      </c>
      <c r="N21" s="331">
        <v>6</v>
      </c>
      <c r="O21" s="330">
        <f t="shared" si="1"/>
        <v>43341</v>
      </c>
      <c r="P21" s="329">
        <f t="shared" si="4"/>
        <v>43461</v>
      </c>
    </row>
    <row r="22" spans="1:16" s="318" customFormat="1" ht="75" x14ac:dyDescent="0.2">
      <c r="A22" s="328">
        <v>4</v>
      </c>
      <c r="B22" s="356" t="s">
        <v>61</v>
      </c>
      <c r="C22" s="355" t="s">
        <v>95</v>
      </c>
      <c r="D22" s="354" t="s">
        <v>287</v>
      </c>
      <c r="E22" s="351">
        <v>4600000000</v>
      </c>
      <c r="F22" s="341"/>
      <c r="G22" s="342" t="s">
        <v>64</v>
      </c>
      <c r="H22" s="347" t="s">
        <v>65</v>
      </c>
      <c r="I22" s="1688"/>
      <c r="J22" s="339">
        <f t="shared" si="2"/>
        <v>43176</v>
      </c>
      <c r="K22" s="330">
        <v>43191</v>
      </c>
      <c r="L22" s="330">
        <f t="shared" si="3"/>
        <v>43251</v>
      </c>
      <c r="M22" s="330">
        <f t="shared" si="0"/>
        <v>43281</v>
      </c>
      <c r="N22" s="331">
        <v>6</v>
      </c>
      <c r="O22" s="330">
        <f t="shared" si="1"/>
        <v>43341</v>
      </c>
      <c r="P22" s="329">
        <f t="shared" si="4"/>
        <v>43461</v>
      </c>
    </row>
    <row r="23" spans="1:16" s="318" customFormat="1" ht="75" x14ac:dyDescent="0.2">
      <c r="A23" s="328">
        <v>4</v>
      </c>
      <c r="B23" s="356" t="s">
        <v>61</v>
      </c>
      <c r="C23" s="355" t="s">
        <v>97</v>
      </c>
      <c r="D23" s="354" t="s">
        <v>287</v>
      </c>
      <c r="E23" s="351">
        <v>400000000</v>
      </c>
      <c r="F23" s="341"/>
      <c r="G23" s="342"/>
      <c r="H23" s="347" t="s">
        <v>65</v>
      </c>
      <c r="I23" s="1688"/>
      <c r="J23" s="339">
        <f t="shared" si="2"/>
        <v>43176</v>
      </c>
      <c r="K23" s="330">
        <v>43191</v>
      </c>
      <c r="L23" s="330">
        <f t="shared" si="3"/>
        <v>43251</v>
      </c>
      <c r="M23" s="330">
        <f t="shared" si="0"/>
        <v>43281</v>
      </c>
      <c r="N23" s="331">
        <v>6</v>
      </c>
      <c r="O23" s="330">
        <f t="shared" si="1"/>
        <v>43341</v>
      </c>
      <c r="P23" s="329">
        <f t="shared" si="4"/>
        <v>43461</v>
      </c>
    </row>
    <row r="24" spans="1:16" s="318" customFormat="1" ht="75" x14ac:dyDescent="0.2">
      <c r="A24" s="328">
        <v>4</v>
      </c>
      <c r="B24" s="356" t="s">
        <v>61</v>
      </c>
      <c r="C24" s="355" t="s">
        <v>98</v>
      </c>
      <c r="D24" s="354" t="s">
        <v>99</v>
      </c>
      <c r="E24" s="351">
        <v>12880000000</v>
      </c>
      <c r="F24" s="341"/>
      <c r="G24" s="342" t="s">
        <v>64</v>
      </c>
      <c r="H24" s="347" t="s">
        <v>65</v>
      </c>
      <c r="I24" s="1688"/>
      <c r="J24" s="339">
        <f t="shared" si="2"/>
        <v>43176</v>
      </c>
      <c r="K24" s="330">
        <v>43191</v>
      </c>
      <c r="L24" s="330">
        <f t="shared" si="3"/>
        <v>43251</v>
      </c>
      <c r="M24" s="330">
        <f t="shared" si="0"/>
        <v>43281</v>
      </c>
      <c r="N24" s="331">
        <v>6</v>
      </c>
      <c r="O24" s="330">
        <f t="shared" si="1"/>
        <v>43341</v>
      </c>
      <c r="P24" s="329">
        <f t="shared" si="4"/>
        <v>43461</v>
      </c>
    </row>
    <row r="25" spans="1:16" s="318" customFormat="1" ht="90" x14ac:dyDescent="0.2">
      <c r="A25" s="328">
        <v>4</v>
      </c>
      <c r="B25" s="356" t="s">
        <v>61</v>
      </c>
      <c r="C25" s="355" t="s">
        <v>100</v>
      </c>
      <c r="D25" s="354" t="s">
        <v>99</v>
      </c>
      <c r="E25" s="351">
        <v>1120000000</v>
      </c>
      <c r="F25" s="341"/>
      <c r="G25" s="342"/>
      <c r="H25" s="347" t="s">
        <v>65</v>
      </c>
      <c r="I25" s="1688"/>
      <c r="J25" s="339">
        <f t="shared" si="2"/>
        <v>43176</v>
      </c>
      <c r="K25" s="330">
        <v>43191</v>
      </c>
      <c r="L25" s="330">
        <f t="shared" si="3"/>
        <v>43251</v>
      </c>
      <c r="M25" s="330">
        <f t="shared" si="0"/>
        <v>43281</v>
      </c>
      <c r="N25" s="331">
        <v>6</v>
      </c>
      <c r="O25" s="330">
        <f t="shared" si="1"/>
        <v>43341</v>
      </c>
      <c r="P25" s="329">
        <f t="shared" si="4"/>
        <v>43461</v>
      </c>
    </row>
    <row r="26" spans="1:16" s="318" customFormat="1" ht="75" x14ac:dyDescent="0.2">
      <c r="A26" s="328">
        <v>4</v>
      </c>
      <c r="B26" s="341" t="s">
        <v>61</v>
      </c>
      <c r="C26" s="342" t="s">
        <v>570</v>
      </c>
      <c r="D26" s="344" t="s">
        <v>569</v>
      </c>
      <c r="E26" s="351">
        <v>15061153895</v>
      </c>
      <c r="F26" s="341"/>
      <c r="G26" s="342"/>
      <c r="H26" s="347" t="s">
        <v>74</v>
      </c>
      <c r="I26" s="1688"/>
      <c r="J26" s="339"/>
      <c r="K26" s="330"/>
      <c r="L26" s="330">
        <v>43282</v>
      </c>
      <c r="M26" s="330"/>
      <c r="N26" s="331"/>
      <c r="O26" s="330">
        <v>43313</v>
      </c>
      <c r="P26" s="329">
        <f>+O26*30</f>
        <v>1299390</v>
      </c>
    </row>
    <row r="27" spans="1:16" s="318" customFormat="1" ht="75" x14ac:dyDescent="0.2">
      <c r="A27" s="328">
        <v>4</v>
      </c>
      <c r="B27" s="341" t="s">
        <v>61</v>
      </c>
      <c r="C27" s="342" t="s">
        <v>101</v>
      </c>
      <c r="D27" s="344" t="s">
        <v>102</v>
      </c>
      <c r="E27" s="351">
        <f>5495400000*0</f>
        <v>0</v>
      </c>
      <c r="F27" s="341"/>
      <c r="G27" s="342"/>
      <c r="H27" s="347" t="s">
        <v>65</v>
      </c>
      <c r="I27" s="1688"/>
      <c r="J27" s="339">
        <f>+K27-15</f>
        <v>43206</v>
      </c>
      <c r="K27" s="330">
        <v>43221</v>
      </c>
      <c r="L27" s="330">
        <f t="shared" ref="L27:L36" si="5">+K27+60</f>
        <v>43281</v>
      </c>
      <c r="M27" s="330">
        <f t="shared" ref="M27:M38" si="6">+L27+30</f>
        <v>43311</v>
      </c>
      <c r="N27" s="331">
        <v>6</v>
      </c>
      <c r="O27" s="330">
        <f t="shared" ref="O27:O38" si="7">+M27+60</f>
        <v>43371</v>
      </c>
      <c r="P27" s="329">
        <f>+M27+N27*30-30</f>
        <v>43461</v>
      </c>
    </row>
    <row r="28" spans="1:16" s="318" customFormat="1" ht="105" x14ac:dyDescent="0.2">
      <c r="A28" s="328">
        <v>22</v>
      </c>
      <c r="B28" s="341" t="s">
        <v>103</v>
      </c>
      <c r="C28" s="342" t="s">
        <v>104</v>
      </c>
      <c r="D28" s="344" t="s">
        <v>80</v>
      </c>
      <c r="E28" s="351">
        <v>828000000</v>
      </c>
      <c r="F28" s="341"/>
      <c r="G28" s="342" t="s">
        <v>64</v>
      </c>
      <c r="H28" s="347" t="s">
        <v>65</v>
      </c>
      <c r="I28" s="1688" t="s">
        <v>566</v>
      </c>
      <c r="J28" s="339">
        <f>+K28</f>
        <v>43101</v>
      </c>
      <c r="K28" s="330">
        <v>43101</v>
      </c>
      <c r="L28" s="330">
        <f t="shared" si="5"/>
        <v>43161</v>
      </c>
      <c r="M28" s="330">
        <f t="shared" si="6"/>
        <v>43191</v>
      </c>
      <c r="N28" s="331">
        <v>9</v>
      </c>
      <c r="O28" s="330">
        <f t="shared" si="7"/>
        <v>43251</v>
      </c>
      <c r="P28" s="329">
        <f>+M28+N28*30</f>
        <v>43461</v>
      </c>
    </row>
    <row r="29" spans="1:16" s="318" customFormat="1" ht="105" x14ac:dyDescent="0.2">
      <c r="A29" s="328">
        <v>22</v>
      </c>
      <c r="B29" s="341" t="s">
        <v>103</v>
      </c>
      <c r="C29" s="342" t="s">
        <v>105</v>
      </c>
      <c r="D29" s="344" t="s">
        <v>80</v>
      </c>
      <c r="E29" s="351">
        <v>72000000</v>
      </c>
      <c r="F29" s="341"/>
      <c r="G29" s="342"/>
      <c r="H29" s="347" t="s">
        <v>65</v>
      </c>
      <c r="I29" s="1688"/>
      <c r="J29" s="339">
        <f>+K29</f>
        <v>43101</v>
      </c>
      <c r="K29" s="330">
        <v>43101</v>
      </c>
      <c r="L29" s="330">
        <f t="shared" si="5"/>
        <v>43161</v>
      </c>
      <c r="M29" s="330">
        <f t="shared" si="6"/>
        <v>43191</v>
      </c>
      <c r="N29" s="331">
        <v>9</v>
      </c>
      <c r="O29" s="330">
        <f t="shared" si="7"/>
        <v>43251</v>
      </c>
      <c r="P29" s="329">
        <f>+M29+N29*30</f>
        <v>43461</v>
      </c>
    </row>
    <row r="30" spans="1:16" s="318" customFormat="1" ht="105" x14ac:dyDescent="0.2">
      <c r="A30" s="328">
        <v>22</v>
      </c>
      <c r="B30" s="341" t="s">
        <v>103</v>
      </c>
      <c r="C30" s="342" t="s">
        <v>106</v>
      </c>
      <c r="D30" s="344" t="s">
        <v>80</v>
      </c>
      <c r="E30" s="351">
        <v>6000240000</v>
      </c>
      <c r="F30" s="341"/>
      <c r="G30" s="342" t="s">
        <v>64</v>
      </c>
      <c r="H30" s="347" t="s">
        <v>65</v>
      </c>
      <c r="I30" s="1688"/>
      <c r="J30" s="339">
        <f>+K30</f>
        <v>43101</v>
      </c>
      <c r="K30" s="330">
        <v>43101</v>
      </c>
      <c r="L30" s="330">
        <f t="shared" si="5"/>
        <v>43161</v>
      </c>
      <c r="M30" s="330">
        <f t="shared" si="6"/>
        <v>43191</v>
      </c>
      <c r="N30" s="331">
        <v>8</v>
      </c>
      <c r="O30" s="330">
        <f t="shared" si="7"/>
        <v>43251</v>
      </c>
      <c r="P30" s="329">
        <f>+M30+N30*30</f>
        <v>43431</v>
      </c>
    </row>
    <row r="31" spans="1:16" s="318" customFormat="1" ht="105" x14ac:dyDescent="0.2">
      <c r="A31" s="328">
        <v>22</v>
      </c>
      <c r="B31" s="341" t="s">
        <v>103</v>
      </c>
      <c r="C31" s="342" t="s">
        <v>107</v>
      </c>
      <c r="D31" s="344" t="s">
        <v>80</v>
      </c>
      <c r="E31" s="351">
        <v>521760000</v>
      </c>
      <c r="F31" s="341"/>
      <c r="G31" s="342"/>
      <c r="H31" s="347" t="s">
        <v>65</v>
      </c>
      <c r="I31" s="1688"/>
      <c r="J31" s="339">
        <f>+K31</f>
        <v>43101</v>
      </c>
      <c r="K31" s="330">
        <v>43101</v>
      </c>
      <c r="L31" s="330">
        <f t="shared" si="5"/>
        <v>43161</v>
      </c>
      <c r="M31" s="330">
        <f t="shared" si="6"/>
        <v>43191</v>
      </c>
      <c r="N31" s="331">
        <v>8</v>
      </c>
      <c r="O31" s="330">
        <f t="shared" si="7"/>
        <v>43251</v>
      </c>
      <c r="P31" s="329">
        <f>+M31+N31*30</f>
        <v>43431</v>
      </c>
    </row>
    <row r="32" spans="1:16" s="318" customFormat="1" ht="105" x14ac:dyDescent="0.2">
      <c r="A32" s="328">
        <v>22</v>
      </c>
      <c r="B32" s="341" t="s">
        <v>103</v>
      </c>
      <c r="C32" s="342" t="s">
        <v>108</v>
      </c>
      <c r="D32" s="344" t="s">
        <v>80</v>
      </c>
      <c r="E32" s="351">
        <v>11295760000</v>
      </c>
      <c r="F32" s="341"/>
      <c r="G32" s="342" t="s">
        <v>64</v>
      </c>
      <c r="H32" s="347" t="s">
        <v>65</v>
      </c>
      <c r="I32" s="1688"/>
      <c r="J32" s="339">
        <f>+K32-15</f>
        <v>43206</v>
      </c>
      <c r="K32" s="330">
        <v>43221</v>
      </c>
      <c r="L32" s="330">
        <f t="shared" si="5"/>
        <v>43281</v>
      </c>
      <c r="M32" s="330">
        <f t="shared" si="6"/>
        <v>43311</v>
      </c>
      <c r="N32" s="331">
        <v>6</v>
      </c>
      <c r="O32" s="330">
        <f t="shared" si="7"/>
        <v>43371</v>
      </c>
      <c r="P32" s="329">
        <f t="shared" ref="P32:P37" si="8">+M32+N32*30-30</f>
        <v>43461</v>
      </c>
    </row>
    <row r="33" spans="1:16" s="318" customFormat="1" ht="105" x14ac:dyDescent="0.2">
      <c r="A33" s="328">
        <v>22</v>
      </c>
      <c r="B33" s="341" t="s">
        <v>103</v>
      </c>
      <c r="C33" s="342" t="s">
        <v>109</v>
      </c>
      <c r="D33" s="344" t="s">
        <v>80</v>
      </c>
      <c r="E33" s="351">
        <v>982240000</v>
      </c>
      <c r="F33" s="341"/>
      <c r="G33" s="342"/>
      <c r="H33" s="347" t="s">
        <v>65</v>
      </c>
      <c r="I33" s="1688"/>
      <c r="J33" s="339">
        <f>+K33-15</f>
        <v>43206</v>
      </c>
      <c r="K33" s="330">
        <v>43221</v>
      </c>
      <c r="L33" s="330">
        <f t="shared" si="5"/>
        <v>43281</v>
      </c>
      <c r="M33" s="330">
        <f t="shared" si="6"/>
        <v>43311</v>
      </c>
      <c r="N33" s="331">
        <v>6</v>
      </c>
      <c r="O33" s="330">
        <f t="shared" si="7"/>
        <v>43371</v>
      </c>
      <c r="P33" s="329">
        <f t="shared" si="8"/>
        <v>43461</v>
      </c>
    </row>
    <row r="34" spans="1:16" s="318" customFormat="1" ht="105" x14ac:dyDescent="0.2">
      <c r="A34" s="328">
        <v>22</v>
      </c>
      <c r="B34" s="341" t="s">
        <v>103</v>
      </c>
      <c r="C34" s="342" t="s">
        <v>110</v>
      </c>
      <c r="D34" s="344" t="s">
        <v>80</v>
      </c>
      <c r="E34" s="351">
        <v>300000000</v>
      </c>
      <c r="F34" s="341"/>
      <c r="G34" s="342"/>
      <c r="H34" s="347" t="s">
        <v>65</v>
      </c>
      <c r="I34" s="1688"/>
      <c r="J34" s="339">
        <f>+K34-15</f>
        <v>43206</v>
      </c>
      <c r="K34" s="330">
        <v>43221</v>
      </c>
      <c r="L34" s="330">
        <f t="shared" si="5"/>
        <v>43281</v>
      </c>
      <c r="M34" s="330">
        <f t="shared" si="6"/>
        <v>43311</v>
      </c>
      <c r="N34" s="331">
        <v>6</v>
      </c>
      <c r="O34" s="330">
        <f t="shared" si="7"/>
        <v>43371</v>
      </c>
      <c r="P34" s="329">
        <f t="shared" si="8"/>
        <v>43461</v>
      </c>
    </row>
    <row r="35" spans="1:16" s="318" customFormat="1" ht="90" x14ac:dyDescent="0.2">
      <c r="A35" s="328">
        <v>18</v>
      </c>
      <c r="B35" s="341" t="s">
        <v>111</v>
      </c>
      <c r="C35" s="342" t="s">
        <v>112</v>
      </c>
      <c r="D35" s="344" t="s">
        <v>562</v>
      </c>
      <c r="E35" s="343">
        <v>6000000000</v>
      </c>
      <c r="F35" s="341"/>
      <c r="G35" s="345" t="s">
        <v>568</v>
      </c>
      <c r="H35" s="345" t="s">
        <v>561</v>
      </c>
      <c r="I35" s="352"/>
      <c r="J35" s="339">
        <f>+K35-15</f>
        <v>43206</v>
      </c>
      <c r="K35" s="330">
        <v>43221</v>
      </c>
      <c r="L35" s="330">
        <f t="shared" si="5"/>
        <v>43281</v>
      </c>
      <c r="M35" s="330">
        <f t="shared" si="6"/>
        <v>43311</v>
      </c>
      <c r="N35" s="331">
        <v>6</v>
      </c>
      <c r="O35" s="330">
        <f t="shared" si="7"/>
        <v>43371</v>
      </c>
      <c r="P35" s="329">
        <f t="shared" si="8"/>
        <v>43461</v>
      </c>
    </row>
    <row r="36" spans="1:16" s="318" customFormat="1" ht="105" x14ac:dyDescent="0.2">
      <c r="A36" s="328">
        <v>10</v>
      </c>
      <c r="B36" s="341" t="s">
        <v>113</v>
      </c>
      <c r="C36" s="342" t="s">
        <v>112</v>
      </c>
      <c r="D36" s="344" t="s">
        <v>562</v>
      </c>
      <c r="E36" s="343">
        <v>4500000000</v>
      </c>
      <c r="F36" s="341"/>
      <c r="G36" s="353" t="s">
        <v>567</v>
      </c>
      <c r="H36" s="353" t="s">
        <v>561</v>
      </c>
      <c r="I36" s="352"/>
      <c r="J36" s="339">
        <f>+K36-15</f>
        <v>43206</v>
      </c>
      <c r="K36" s="330">
        <v>43221</v>
      </c>
      <c r="L36" s="330">
        <f t="shared" si="5"/>
        <v>43281</v>
      </c>
      <c r="M36" s="330">
        <f t="shared" si="6"/>
        <v>43311</v>
      </c>
      <c r="N36" s="331">
        <v>6</v>
      </c>
      <c r="O36" s="330">
        <f t="shared" si="7"/>
        <v>43371</v>
      </c>
      <c r="P36" s="329">
        <f t="shared" si="8"/>
        <v>43461</v>
      </c>
    </row>
    <row r="37" spans="1:16" s="318" customFormat="1" ht="105" customHeight="1" x14ac:dyDescent="0.2">
      <c r="A37" s="328">
        <v>19</v>
      </c>
      <c r="B37" s="341" t="s">
        <v>114</v>
      </c>
      <c r="C37" s="342" t="s">
        <v>91</v>
      </c>
      <c r="D37" s="344" t="s">
        <v>92</v>
      </c>
      <c r="E37" s="351">
        <v>2800000000</v>
      </c>
      <c r="F37" s="341"/>
      <c r="G37" s="342"/>
      <c r="H37" s="347" t="s">
        <v>74</v>
      </c>
      <c r="I37" s="1688" t="s">
        <v>566</v>
      </c>
      <c r="J37" s="339">
        <f>+K37</f>
        <v>43101</v>
      </c>
      <c r="K37" s="330">
        <v>43101</v>
      </c>
      <c r="L37" s="330">
        <f>+K37</f>
        <v>43101</v>
      </c>
      <c r="M37" s="330">
        <f t="shared" si="6"/>
        <v>43131</v>
      </c>
      <c r="N37" s="331">
        <v>12</v>
      </c>
      <c r="O37" s="330">
        <f t="shared" si="7"/>
        <v>43191</v>
      </c>
      <c r="P37" s="329">
        <f t="shared" si="8"/>
        <v>43461</v>
      </c>
    </row>
    <row r="38" spans="1:16" s="318" customFormat="1" ht="105" customHeight="1" x14ac:dyDescent="0.2">
      <c r="A38" s="328">
        <v>19</v>
      </c>
      <c r="B38" s="341" t="s">
        <v>114</v>
      </c>
      <c r="C38" s="342" t="s">
        <v>565</v>
      </c>
      <c r="D38" s="350" t="s">
        <v>92</v>
      </c>
      <c r="E38" s="343">
        <v>5444467776</v>
      </c>
      <c r="F38" s="336"/>
      <c r="G38" s="342"/>
      <c r="H38" s="347" t="s">
        <v>74</v>
      </c>
      <c r="I38" s="1688"/>
      <c r="J38" s="339">
        <f>+K38-15</f>
        <v>43145</v>
      </c>
      <c r="K38" s="330">
        <v>43160</v>
      </c>
      <c r="L38" s="330">
        <f>+K38+60</f>
        <v>43220</v>
      </c>
      <c r="M38" s="330">
        <f t="shared" si="6"/>
        <v>43250</v>
      </c>
      <c r="N38" s="331">
        <v>5</v>
      </c>
      <c r="O38" s="330">
        <f t="shared" si="7"/>
        <v>43310</v>
      </c>
      <c r="P38" s="329">
        <f>+M38+N38*30</f>
        <v>43400</v>
      </c>
    </row>
    <row r="39" spans="1:16" s="318" customFormat="1" ht="90" x14ac:dyDescent="0.2">
      <c r="A39" s="328">
        <v>19</v>
      </c>
      <c r="B39" s="341" t="s">
        <v>114</v>
      </c>
      <c r="C39" s="342" t="s">
        <v>82</v>
      </c>
      <c r="D39" s="350" t="s">
        <v>83</v>
      </c>
      <c r="E39" s="349">
        <v>19760000000</v>
      </c>
      <c r="F39" s="348" t="s">
        <v>84</v>
      </c>
      <c r="G39" s="342" t="s">
        <v>64</v>
      </c>
      <c r="H39" s="347" t="s">
        <v>74</v>
      </c>
      <c r="I39" s="1688"/>
      <c r="J39" s="339"/>
      <c r="K39" s="330"/>
      <c r="L39" s="330"/>
      <c r="M39" s="330">
        <v>43101</v>
      </c>
      <c r="N39" s="330"/>
      <c r="O39" s="330"/>
      <c r="P39" s="329">
        <v>43312</v>
      </c>
    </row>
    <row r="40" spans="1:16" s="318" customFormat="1" ht="90" x14ac:dyDescent="0.2">
      <c r="A40" s="328">
        <v>19</v>
      </c>
      <c r="B40" s="341" t="s">
        <v>114</v>
      </c>
      <c r="C40" s="342" t="s">
        <v>115</v>
      </c>
      <c r="D40" s="344" t="s">
        <v>287</v>
      </c>
      <c r="E40" s="349">
        <v>14789599588</v>
      </c>
      <c r="F40" s="348" t="s">
        <v>84</v>
      </c>
      <c r="G40" s="342"/>
      <c r="H40" s="347" t="s">
        <v>74</v>
      </c>
      <c r="I40" s="1688"/>
      <c r="J40" s="339"/>
      <c r="K40" s="330"/>
      <c r="L40" s="330"/>
      <c r="M40" s="330">
        <v>43101</v>
      </c>
      <c r="N40" s="330"/>
      <c r="O40" s="330"/>
      <c r="P40" s="329">
        <v>43312</v>
      </c>
    </row>
    <row r="41" spans="1:16" s="318" customFormat="1" ht="90" x14ac:dyDescent="0.2">
      <c r="A41" s="328">
        <v>19</v>
      </c>
      <c r="B41" s="341" t="s">
        <v>114</v>
      </c>
      <c r="C41" s="342" t="s">
        <v>116</v>
      </c>
      <c r="D41" s="344" t="s">
        <v>287</v>
      </c>
      <c r="E41" s="349">
        <v>3128932636</v>
      </c>
      <c r="F41" s="348" t="s">
        <v>84</v>
      </c>
      <c r="G41" s="342"/>
      <c r="H41" s="347" t="s">
        <v>74</v>
      </c>
      <c r="I41" s="1688"/>
      <c r="J41" s="339"/>
      <c r="K41" s="330"/>
      <c r="L41" s="330"/>
      <c r="M41" s="330">
        <v>43101</v>
      </c>
      <c r="N41" s="330"/>
      <c r="O41" s="330"/>
      <c r="P41" s="329">
        <v>43312</v>
      </c>
    </row>
    <row r="42" spans="1:16" s="318" customFormat="1" ht="90" x14ac:dyDescent="0.2">
      <c r="A42" s="328">
        <v>19</v>
      </c>
      <c r="B42" s="341" t="s">
        <v>114</v>
      </c>
      <c r="C42" s="342" t="s">
        <v>564</v>
      </c>
      <c r="D42" s="344" t="s">
        <v>562</v>
      </c>
      <c r="E42" s="349">
        <v>6160000000</v>
      </c>
      <c r="F42" s="348"/>
      <c r="G42" s="342" t="s">
        <v>64</v>
      </c>
      <c r="H42" s="347" t="s">
        <v>65</v>
      </c>
      <c r="I42" s="1688"/>
      <c r="J42" s="339">
        <f t="shared" ref="J42:J88" si="9">+K42-15</f>
        <v>43176</v>
      </c>
      <c r="K42" s="330">
        <v>43191</v>
      </c>
      <c r="L42" s="330">
        <f t="shared" ref="L42:L88" si="10">+K42+60</f>
        <v>43251</v>
      </c>
      <c r="M42" s="330">
        <f t="shared" ref="M42:M88" si="11">+L42+30</f>
        <v>43281</v>
      </c>
      <c r="N42" s="331">
        <v>6</v>
      </c>
      <c r="O42" s="330">
        <f t="shared" ref="O42:O88" si="12">+M42+60</f>
        <v>43341</v>
      </c>
      <c r="P42" s="329">
        <f t="shared" ref="P42:P88" si="13">+M42+N42*30</f>
        <v>43461</v>
      </c>
    </row>
    <row r="43" spans="1:16" s="318" customFormat="1" ht="90" x14ac:dyDescent="0.2">
      <c r="A43" s="328">
        <v>19</v>
      </c>
      <c r="B43" s="341" t="s">
        <v>114</v>
      </c>
      <c r="C43" s="342" t="s">
        <v>563</v>
      </c>
      <c r="D43" s="344" t="s">
        <v>562</v>
      </c>
      <c r="E43" s="349">
        <v>840000000</v>
      </c>
      <c r="F43" s="348"/>
      <c r="G43" s="342"/>
      <c r="H43" s="347" t="s">
        <v>65</v>
      </c>
      <c r="I43" s="1688"/>
      <c r="J43" s="339">
        <f t="shared" si="9"/>
        <v>43176</v>
      </c>
      <c r="K43" s="330">
        <v>43191</v>
      </c>
      <c r="L43" s="330">
        <f t="shared" si="10"/>
        <v>43251</v>
      </c>
      <c r="M43" s="330">
        <f t="shared" si="11"/>
        <v>43281</v>
      </c>
      <c r="N43" s="331">
        <v>6</v>
      </c>
      <c r="O43" s="330">
        <f t="shared" si="12"/>
        <v>43341</v>
      </c>
      <c r="P43" s="329">
        <f t="shared" si="13"/>
        <v>43461</v>
      </c>
    </row>
    <row r="44" spans="1:16" s="318" customFormat="1" ht="90" x14ac:dyDescent="0.2">
      <c r="A44" s="328">
        <v>19</v>
      </c>
      <c r="B44" s="341" t="s">
        <v>114</v>
      </c>
      <c r="C44" s="342" t="s">
        <v>117</v>
      </c>
      <c r="D44" s="344" t="s">
        <v>118</v>
      </c>
      <c r="E44" s="343">
        <v>1840000000</v>
      </c>
      <c r="F44" s="341"/>
      <c r="G44" s="342" t="s">
        <v>64</v>
      </c>
      <c r="H44" s="347" t="s">
        <v>65</v>
      </c>
      <c r="I44" s="1688"/>
      <c r="J44" s="339">
        <f t="shared" si="9"/>
        <v>43176</v>
      </c>
      <c r="K44" s="330">
        <v>43191</v>
      </c>
      <c r="L44" s="330">
        <f t="shared" si="10"/>
        <v>43251</v>
      </c>
      <c r="M44" s="330">
        <f t="shared" si="11"/>
        <v>43281</v>
      </c>
      <c r="N44" s="331">
        <v>6</v>
      </c>
      <c r="O44" s="330">
        <f t="shared" si="12"/>
        <v>43341</v>
      </c>
      <c r="P44" s="329">
        <f t="shared" si="13"/>
        <v>43461</v>
      </c>
    </row>
    <row r="45" spans="1:16" s="318" customFormat="1" ht="90" x14ac:dyDescent="0.2">
      <c r="A45" s="328">
        <v>19</v>
      </c>
      <c r="B45" s="341" t="s">
        <v>114</v>
      </c>
      <c r="C45" s="342" t="s">
        <v>119</v>
      </c>
      <c r="D45" s="344" t="s">
        <v>120</v>
      </c>
      <c r="E45" s="343">
        <v>1840000000</v>
      </c>
      <c r="F45" s="341"/>
      <c r="G45" s="342" t="s">
        <v>64</v>
      </c>
      <c r="H45" s="347" t="s">
        <v>65</v>
      </c>
      <c r="I45" s="1688"/>
      <c r="J45" s="339">
        <f t="shared" si="9"/>
        <v>43176</v>
      </c>
      <c r="K45" s="330">
        <v>43191</v>
      </c>
      <c r="L45" s="330">
        <f t="shared" si="10"/>
        <v>43251</v>
      </c>
      <c r="M45" s="330">
        <f t="shared" si="11"/>
        <v>43281</v>
      </c>
      <c r="N45" s="331">
        <v>6</v>
      </c>
      <c r="O45" s="330">
        <f t="shared" si="12"/>
        <v>43341</v>
      </c>
      <c r="P45" s="329">
        <f t="shared" si="13"/>
        <v>43461</v>
      </c>
    </row>
    <row r="46" spans="1:16" s="318" customFormat="1" ht="90" x14ac:dyDescent="0.2">
      <c r="A46" s="328">
        <v>19</v>
      </c>
      <c r="B46" s="341" t="s">
        <v>114</v>
      </c>
      <c r="C46" s="342" t="s">
        <v>121</v>
      </c>
      <c r="D46" s="344" t="s">
        <v>122</v>
      </c>
      <c r="E46" s="343">
        <v>1840000000</v>
      </c>
      <c r="F46" s="341"/>
      <c r="G46" s="342" t="s">
        <v>64</v>
      </c>
      <c r="H46" s="347" t="s">
        <v>65</v>
      </c>
      <c r="I46" s="1688"/>
      <c r="J46" s="339">
        <f t="shared" si="9"/>
        <v>43176</v>
      </c>
      <c r="K46" s="330">
        <v>43191</v>
      </c>
      <c r="L46" s="330">
        <f t="shared" si="10"/>
        <v>43251</v>
      </c>
      <c r="M46" s="330">
        <f t="shared" si="11"/>
        <v>43281</v>
      </c>
      <c r="N46" s="331">
        <v>6</v>
      </c>
      <c r="O46" s="330">
        <f t="shared" si="12"/>
        <v>43341</v>
      </c>
      <c r="P46" s="329">
        <f t="shared" si="13"/>
        <v>43461</v>
      </c>
    </row>
    <row r="47" spans="1:16" s="318" customFormat="1" ht="90" x14ac:dyDescent="0.2">
      <c r="A47" s="328">
        <v>19</v>
      </c>
      <c r="B47" s="341" t="s">
        <v>114</v>
      </c>
      <c r="C47" s="342" t="s">
        <v>123</v>
      </c>
      <c r="D47" s="344" t="s">
        <v>124</v>
      </c>
      <c r="E47" s="343">
        <v>1840000000</v>
      </c>
      <c r="F47" s="341"/>
      <c r="G47" s="342" t="s">
        <v>64</v>
      </c>
      <c r="H47" s="347" t="s">
        <v>65</v>
      </c>
      <c r="I47" s="1688"/>
      <c r="J47" s="339">
        <f t="shared" si="9"/>
        <v>43176</v>
      </c>
      <c r="K47" s="330">
        <v>43191</v>
      </c>
      <c r="L47" s="330">
        <f t="shared" si="10"/>
        <v>43251</v>
      </c>
      <c r="M47" s="330">
        <f t="shared" si="11"/>
        <v>43281</v>
      </c>
      <c r="N47" s="331">
        <v>6</v>
      </c>
      <c r="O47" s="330">
        <f t="shared" si="12"/>
        <v>43341</v>
      </c>
      <c r="P47" s="329">
        <f t="shared" si="13"/>
        <v>43461</v>
      </c>
    </row>
    <row r="48" spans="1:16" s="318" customFormat="1" ht="90" x14ac:dyDescent="0.2">
      <c r="A48" s="328">
        <v>19</v>
      </c>
      <c r="B48" s="341" t="s">
        <v>114</v>
      </c>
      <c r="C48" s="342" t="s">
        <v>125</v>
      </c>
      <c r="D48" s="344" t="s">
        <v>126</v>
      </c>
      <c r="E48" s="343">
        <v>1840000000</v>
      </c>
      <c r="F48" s="341"/>
      <c r="G48" s="342" t="s">
        <v>64</v>
      </c>
      <c r="H48" s="347" t="s">
        <v>65</v>
      </c>
      <c r="I48" s="1688"/>
      <c r="J48" s="339">
        <f t="shared" si="9"/>
        <v>43176</v>
      </c>
      <c r="K48" s="330">
        <v>43191</v>
      </c>
      <c r="L48" s="330">
        <f t="shared" si="10"/>
        <v>43251</v>
      </c>
      <c r="M48" s="330">
        <f t="shared" si="11"/>
        <v>43281</v>
      </c>
      <c r="N48" s="331">
        <v>6</v>
      </c>
      <c r="O48" s="330">
        <f t="shared" si="12"/>
        <v>43341</v>
      </c>
      <c r="P48" s="329">
        <f t="shared" si="13"/>
        <v>43461</v>
      </c>
    </row>
    <row r="49" spans="1:16" s="318" customFormat="1" ht="90" x14ac:dyDescent="0.2">
      <c r="A49" s="328">
        <v>19</v>
      </c>
      <c r="B49" s="341" t="s">
        <v>114</v>
      </c>
      <c r="C49" s="342" t="s">
        <v>127</v>
      </c>
      <c r="D49" s="344" t="s">
        <v>128</v>
      </c>
      <c r="E49" s="343">
        <v>1840000000</v>
      </c>
      <c r="F49" s="341"/>
      <c r="G49" s="342" t="s">
        <v>64</v>
      </c>
      <c r="H49" s="347" t="s">
        <v>65</v>
      </c>
      <c r="I49" s="1688"/>
      <c r="J49" s="339">
        <f t="shared" si="9"/>
        <v>43176</v>
      </c>
      <c r="K49" s="330">
        <v>43191</v>
      </c>
      <c r="L49" s="330">
        <f t="shared" si="10"/>
        <v>43251</v>
      </c>
      <c r="M49" s="330">
        <f t="shared" si="11"/>
        <v>43281</v>
      </c>
      <c r="N49" s="331">
        <v>6</v>
      </c>
      <c r="O49" s="330">
        <f t="shared" si="12"/>
        <v>43341</v>
      </c>
      <c r="P49" s="329">
        <f t="shared" si="13"/>
        <v>43461</v>
      </c>
    </row>
    <row r="50" spans="1:16" s="318" customFormat="1" ht="90" x14ac:dyDescent="0.2">
      <c r="A50" s="328">
        <v>19</v>
      </c>
      <c r="B50" s="341" t="s">
        <v>114</v>
      </c>
      <c r="C50" s="342" t="s">
        <v>129</v>
      </c>
      <c r="D50" s="344" t="s">
        <v>130</v>
      </c>
      <c r="E50" s="343">
        <v>1840000000</v>
      </c>
      <c r="F50" s="341"/>
      <c r="G50" s="342" t="s">
        <v>64</v>
      </c>
      <c r="H50" s="347" t="s">
        <v>65</v>
      </c>
      <c r="I50" s="1688"/>
      <c r="J50" s="339">
        <f t="shared" si="9"/>
        <v>43176</v>
      </c>
      <c r="K50" s="330">
        <v>43191</v>
      </c>
      <c r="L50" s="330">
        <f t="shared" si="10"/>
        <v>43251</v>
      </c>
      <c r="M50" s="330">
        <f t="shared" si="11"/>
        <v>43281</v>
      </c>
      <c r="N50" s="331">
        <v>6</v>
      </c>
      <c r="O50" s="330">
        <f t="shared" si="12"/>
        <v>43341</v>
      </c>
      <c r="P50" s="329">
        <f t="shared" si="13"/>
        <v>43461</v>
      </c>
    </row>
    <row r="51" spans="1:16" s="318" customFormat="1" ht="90" x14ac:dyDescent="0.2">
      <c r="A51" s="328">
        <v>19</v>
      </c>
      <c r="B51" s="341" t="s">
        <v>114</v>
      </c>
      <c r="C51" s="342" t="s">
        <v>131</v>
      </c>
      <c r="D51" s="344" t="s">
        <v>118</v>
      </c>
      <c r="E51" s="343">
        <v>160000000</v>
      </c>
      <c r="F51" s="341"/>
      <c r="G51" s="342"/>
      <c r="H51" s="347" t="s">
        <v>65</v>
      </c>
      <c r="I51" s="1688"/>
      <c r="J51" s="339">
        <f t="shared" si="9"/>
        <v>43176</v>
      </c>
      <c r="K51" s="330">
        <v>43191</v>
      </c>
      <c r="L51" s="330">
        <f t="shared" si="10"/>
        <v>43251</v>
      </c>
      <c r="M51" s="330">
        <f t="shared" si="11"/>
        <v>43281</v>
      </c>
      <c r="N51" s="331">
        <v>6</v>
      </c>
      <c r="O51" s="330">
        <f t="shared" si="12"/>
        <v>43341</v>
      </c>
      <c r="P51" s="329">
        <f t="shared" si="13"/>
        <v>43461</v>
      </c>
    </row>
    <row r="52" spans="1:16" s="318" customFormat="1" ht="90" x14ac:dyDescent="0.2">
      <c r="A52" s="328">
        <v>19</v>
      </c>
      <c r="B52" s="341" t="s">
        <v>114</v>
      </c>
      <c r="C52" s="342" t="s">
        <v>132</v>
      </c>
      <c r="D52" s="344" t="s">
        <v>120</v>
      </c>
      <c r="E52" s="343">
        <v>160000000</v>
      </c>
      <c r="F52" s="341"/>
      <c r="G52" s="342"/>
      <c r="H52" s="347" t="s">
        <v>65</v>
      </c>
      <c r="I52" s="1688"/>
      <c r="J52" s="339">
        <f t="shared" si="9"/>
        <v>43176</v>
      </c>
      <c r="K52" s="330">
        <v>43191</v>
      </c>
      <c r="L52" s="330">
        <f t="shared" si="10"/>
        <v>43251</v>
      </c>
      <c r="M52" s="330">
        <f t="shared" si="11"/>
        <v>43281</v>
      </c>
      <c r="N52" s="331">
        <v>6</v>
      </c>
      <c r="O52" s="330">
        <f t="shared" si="12"/>
        <v>43341</v>
      </c>
      <c r="P52" s="329">
        <f t="shared" si="13"/>
        <v>43461</v>
      </c>
    </row>
    <row r="53" spans="1:16" s="318" customFormat="1" ht="90" x14ac:dyDescent="0.2">
      <c r="A53" s="328">
        <v>19</v>
      </c>
      <c r="B53" s="341" t="s">
        <v>114</v>
      </c>
      <c r="C53" s="342" t="s">
        <v>133</v>
      </c>
      <c r="D53" s="344" t="s">
        <v>122</v>
      </c>
      <c r="E53" s="343">
        <v>160000000</v>
      </c>
      <c r="F53" s="341"/>
      <c r="G53" s="342"/>
      <c r="H53" s="347" t="s">
        <v>65</v>
      </c>
      <c r="I53" s="1688"/>
      <c r="J53" s="339">
        <f t="shared" si="9"/>
        <v>43176</v>
      </c>
      <c r="K53" s="330">
        <v>43191</v>
      </c>
      <c r="L53" s="330">
        <f t="shared" si="10"/>
        <v>43251</v>
      </c>
      <c r="M53" s="330">
        <f t="shared" si="11"/>
        <v>43281</v>
      </c>
      <c r="N53" s="331">
        <v>6</v>
      </c>
      <c r="O53" s="330">
        <f t="shared" si="12"/>
        <v>43341</v>
      </c>
      <c r="P53" s="329">
        <f t="shared" si="13"/>
        <v>43461</v>
      </c>
    </row>
    <row r="54" spans="1:16" s="318" customFormat="1" ht="90" x14ac:dyDescent="0.2">
      <c r="A54" s="328">
        <v>19</v>
      </c>
      <c r="B54" s="341" t="s">
        <v>114</v>
      </c>
      <c r="C54" s="342" t="s">
        <v>134</v>
      </c>
      <c r="D54" s="344" t="s">
        <v>124</v>
      </c>
      <c r="E54" s="343">
        <v>160000000</v>
      </c>
      <c r="F54" s="341"/>
      <c r="G54" s="342"/>
      <c r="H54" s="347" t="s">
        <v>65</v>
      </c>
      <c r="I54" s="1688"/>
      <c r="J54" s="339">
        <f t="shared" si="9"/>
        <v>43176</v>
      </c>
      <c r="K54" s="330">
        <v>43191</v>
      </c>
      <c r="L54" s="330">
        <f t="shared" si="10"/>
        <v>43251</v>
      </c>
      <c r="M54" s="330">
        <f t="shared" si="11"/>
        <v>43281</v>
      </c>
      <c r="N54" s="331">
        <v>6</v>
      </c>
      <c r="O54" s="330">
        <f t="shared" si="12"/>
        <v>43341</v>
      </c>
      <c r="P54" s="329">
        <f t="shared" si="13"/>
        <v>43461</v>
      </c>
    </row>
    <row r="55" spans="1:16" s="318" customFormat="1" ht="90" x14ac:dyDescent="0.2">
      <c r="A55" s="328">
        <v>19</v>
      </c>
      <c r="B55" s="341" t="s">
        <v>114</v>
      </c>
      <c r="C55" s="342" t="s">
        <v>135</v>
      </c>
      <c r="D55" s="344" t="s">
        <v>126</v>
      </c>
      <c r="E55" s="343">
        <v>160000000</v>
      </c>
      <c r="F55" s="341"/>
      <c r="G55" s="342"/>
      <c r="H55" s="347" t="s">
        <v>65</v>
      </c>
      <c r="I55" s="1688"/>
      <c r="J55" s="339">
        <f t="shared" si="9"/>
        <v>43176</v>
      </c>
      <c r="K55" s="330">
        <v>43191</v>
      </c>
      <c r="L55" s="330">
        <f t="shared" si="10"/>
        <v>43251</v>
      </c>
      <c r="M55" s="330">
        <f t="shared" si="11"/>
        <v>43281</v>
      </c>
      <c r="N55" s="331">
        <v>6</v>
      </c>
      <c r="O55" s="330">
        <f t="shared" si="12"/>
        <v>43341</v>
      </c>
      <c r="P55" s="329">
        <f t="shared" si="13"/>
        <v>43461</v>
      </c>
    </row>
    <row r="56" spans="1:16" s="318" customFormat="1" ht="90" x14ac:dyDescent="0.2">
      <c r="A56" s="328">
        <v>19</v>
      </c>
      <c r="B56" s="341" t="s">
        <v>114</v>
      </c>
      <c r="C56" s="342" t="s">
        <v>136</v>
      </c>
      <c r="D56" s="344" t="s">
        <v>128</v>
      </c>
      <c r="E56" s="343">
        <v>160000000</v>
      </c>
      <c r="F56" s="341"/>
      <c r="G56" s="342"/>
      <c r="H56" s="347" t="s">
        <v>65</v>
      </c>
      <c r="I56" s="1688"/>
      <c r="J56" s="339">
        <f t="shared" si="9"/>
        <v>43176</v>
      </c>
      <c r="K56" s="330">
        <v>43191</v>
      </c>
      <c r="L56" s="330">
        <f t="shared" si="10"/>
        <v>43251</v>
      </c>
      <c r="M56" s="330">
        <f t="shared" si="11"/>
        <v>43281</v>
      </c>
      <c r="N56" s="331">
        <v>6</v>
      </c>
      <c r="O56" s="330">
        <f t="shared" si="12"/>
        <v>43341</v>
      </c>
      <c r="P56" s="329">
        <f t="shared" si="13"/>
        <v>43461</v>
      </c>
    </row>
    <row r="57" spans="1:16" s="318" customFormat="1" ht="90" x14ac:dyDescent="0.2">
      <c r="A57" s="328">
        <v>19</v>
      </c>
      <c r="B57" s="341" t="s">
        <v>114</v>
      </c>
      <c r="C57" s="342" t="s">
        <v>137</v>
      </c>
      <c r="D57" s="344" t="s">
        <v>130</v>
      </c>
      <c r="E57" s="343">
        <v>160000000</v>
      </c>
      <c r="F57" s="341"/>
      <c r="G57" s="342"/>
      <c r="H57" s="347" t="s">
        <v>65</v>
      </c>
      <c r="I57" s="1688"/>
      <c r="J57" s="339">
        <f t="shared" si="9"/>
        <v>43176</v>
      </c>
      <c r="K57" s="330">
        <v>43191</v>
      </c>
      <c r="L57" s="330">
        <f t="shared" si="10"/>
        <v>43251</v>
      </c>
      <c r="M57" s="330">
        <f t="shared" si="11"/>
        <v>43281</v>
      </c>
      <c r="N57" s="331">
        <v>6</v>
      </c>
      <c r="O57" s="330">
        <f t="shared" si="12"/>
        <v>43341</v>
      </c>
      <c r="P57" s="329">
        <f t="shared" si="13"/>
        <v>43461</v>
      </c>
    </row>
    <row r="58" spans="1:16" s="318" customFormat="1" ht="90" x14ac:dyDescent="0.2">
      <c r="A58" s="328">
        <v>19</v>
      </c>
      <c r="B58" s="341" t="s">
        <v>114</v>
      </c>
      <c r="C58" s="342" t="s">
        <v>101</v>
      </c>
      <c r="D58" s="344" t="s">
        <v>102</v>
      </c>
      <c r="E58" s="346">
        <v>29077000000</v>
      </c>
      <c r="F58" s="341"/>
      <c r="G58" s="342"/>
      <c r="H58" s="345" t="s">
        <v>561</v>
      </c>
      <c r="I58" s="1688"/>
      <c r="J58" s="339">
        <f t="shared" si="9"/>
        <v>43176</v>
      </c>
      <c r="K58" s="330">
        <v>43191</v>
      </c>
      <c r="L58" s="330">
        <f t="shared" si="10"/>
        <v>43251</v>
      </c>
      <c r="M58" s="330">
        <f t="shared" si="11"/>
        <v>43281</v>
      </c>
      <c r="N58" s="331">
        <v>6</v>
      </c>
      <c r="O58" s="330">
        <f t="shared" si="12"/>
        <v>43341</v>
      </c>
      <c r="P58" s="329">
        <f t="shared" si="13"/>
        <v>43461</v>
      </c>
    </row>
    <row r="59" spans="1:16" s="318" customFormat="1" ht="225" customHeight="1" x14ac:dyDescent="0.2">
      <c r="A59" s="328">
        <v>9</v>
      </c>
      <c r="B59" s="341" t="s">
        <v>138</v>
      </c>
      <c r="C59" s="342" t="s">
        <v>139</v>
      </c>
      <c r="D59" s="344" t="s">
        <v>140</v>
      </c>
      <c r="E59" s="343">
        <v>708400000</v>
      </c>
      <c r="F59" s="341" t="s">
        <v>559</v>
      </c>
      <c r="G59" s="342" t="s">
        <v>558</v>
      </c>
      <c r="H59" s="334" t="s">
        <v>65</v>
      </c>
      <c r="I59" s="1688" t="s">
        <v>560</v>
      </c>
      <c r="J59" s="339">
        <f t="shared" si="9"/>
        <v>43237</v>
      </c>
      <c r="K59" s="330">
        <v>43252</v>
      </c>
      <c r="L59" s="330">
        <f t="shared" si="10"/>
        <v>43312</v>
      </c>
      <c r="M59" s="330">
        <f t="shared" si="11"/>
        <v>43342</v>
      </c>
      <c r="N59" s="331">
        <v>3</v>
      </c>
      <c r="O59" s="330">
        <f t="shared" si="12"/>
        <v>43402</v>
      </c>
      <c r="P59" s="329">
        <f t="shared" si="13"/>
        <v>43432</v>
      </c>
    </row>
    <row r="60" spans="1:16" s="318" customFormat="1" ht="135" x14ac:dyDescent="0.2">
      <c r="A60" s="328">
        <v>9</v>
      </c>
      <c r="B60" s="341" t="s">
        <v>138</v>
      </c>
      <c r="C60" s="342" t="s">
        <v>141</v>
      </c>
      <c r="D60" s="344" t="s">
        <v>140</v>
      </c>
      <c r="E60" s="343">
        <v>708400000</v>
      </c>
      <c r="F60" s="341" t="s">
        <v>559</v>
      </c>
      <c r="G60" s="342" t="s">
        <v>558</v>
      </c>
      <c r="H60" s="334" t="s">
        <v>65</v>
      </c>
      <c r="I60" s="1688"/>
      <c r="J60" s="339">
        <f t="shared" si="9"/>
        <v>43237</v>
      </c>
      <c r="K60" s="330">
        <v>43252</v>
      </c>
      <c r="L60" s="330">
        <f t="shared" si="10"/>
        <v>43312</v>
      </c>
      <c r="M60" s="330">
        <f t="shared" si="11"/>
        <v>43342</v>
      </c>
      <c r="N60" s="331">
        <v>3</v>
      </c>
      <c r="O60" s="330">
        <f t="shared" si="12"/>
        <v>43402</v>
      </c>
      <c r="P60" s="329">
        <f t="shared" si="13"/>
        <v>43432</v>
      </c>
    </row>
    <row r="61" spans="1:16" s="318" customFormat="1" ht="135" x14ac:dyDescent="0.2">
      <c r="A61" s="328">
        <v>9</v>
      </c>
      <c r="B61" s="341" t="s">
        <v>138</v>
      </c>
      <c r="C61" s="342" t="s">
        <v>142</v>
      </c>
      <c r="D61" s="344" t="s">
        <v>140</v>
      </c>
      <c r="E61" s="343">
        <v>708400000</v>
      </c>
      <c r="F61" s="341" t="s">
        <v>559</v>
      </c>
      <c r="G61" s="342" t="s">
        <v>558</v>
      </c>
      <c r="H61" s="334" t="s">
        <v>65</v>
      </c>
      <c r="I61" s="1688"/>
      <c r="J61" s="339">
        <f t="shared" si="9"/>
        <v>43237</v>
      </c>
      <c r="K61" s="330">
        <v>43252</v>
      </c>
      <c r="L61" s="330">
        <f t="shared" si="10"/>
        <v>43312</v>
      </c>
      <c r="M61" s="330">
        <f t="shared" si="11"/>
        <v>43342</v>
      </c>
      <c r="N61" s="331">
        <v>3</v>
      </c>
      <c r="O61" s="330">
        <f t="shared" si="12"/>
        <v>43402</v>
      </c>
      <c r="P61" s="329">
        <f t="shared" si="13"/>
        <v>43432</v>
      </c>
    </row>
    <row r="62" spans="1:16" s="318" customFormat="1" ht="135" x14ac:dyDescent="0.2">
      <c r="A62" s="328">
        <v>9</v>
      </c>
      <c r="B62" s="341" t="s">
        <v>138</v>
      </c>
      <c r="C62" s="342" t="s">
        <v>143</v>
      </c>
      <c r="D62" s="344" t="s">
        <v>144</v>
      </c>
      <c r="E62" s="343">
        <v>708400000</v>
      </c>
      <c r="F62" s="341" t="s">
        <v>559</v>
      </c>
      <c r="G62" s="342" t="s">
        <v>558</v>
      </c>
      <c r="H62" s="334" t="s">
        <v>65</v>
      </c>
      <c r="I62" s="1688"/>
      <c r="J62" s="339">
        <f t="shared" si="9"/>
        <v>43237</v>
      </c>
      <c r="K62" s="330">
        <v>43252</v>
      </c>
      <c r="L62" s="330">
        <f t="shared" si="10"/>
        <v>43312</v>
      </c>
      <c r="M62" s="330">
        <f t="shared" si="11"/>
        <v>43342</v>
      </c>
      <c r="N62" s="331">
        <v>3</v>
      </c>
      <c r="O62" s="330">
        <f t="shared" si="12"/>
        <v>43402</v>
      </c>
      <c r="P62" s="329">
        <f t="shared" si="13"/>
        <v>43432</v>
      </c>
    </row>
    <row r="63" spans="1:16" s="318" customFormat="1" ht="135" x14ac:dyDescent="0.2">
      <c r="A63" s="328">
        <v>9</v>
      </c>
      <c r="B63" s="341" t="s">
        <v>138</v>
      </c>
      <c r="C63" s="342" t="s">
        <v>145</v>
      </c>
      <c r="D63" s="344" t="s">
        <v>146</v>
      </c>
      <c r="E63" s="343">
        <v>708400000</v>
      </c>
      <c r="F63" s="341" t="s">
        <v>559</v>
      </c>
      <c r="G63" s="342" t="s">
        <v>558</v>
      </c>
      <c r="H63" s="334" t="s">
        <v>65</v>
      </c>
      <c r="I63" s="1688"/>
      <c r="J63" s="339">
        <f t="shared" si="9"/>
        <v>43237</v>
      </c>
      <c r="K63" s="330">
        <v>43252</v>
      </c>
      <c r="L63" s="330">
        <f t="shared" si="10"/>
        <v>43312</v>
      </c>
      <c r="M63" s="330">
        <f t="shared" si="11"/>
        <v>43342</v>
      </c>
      <c r="N63" s="331">
        <v>3</v>
      </c>
      <c r="O63" s="330">
        <f t="shared" si="12"/>
        <v>43402</v>
      </c>
      <c r="P63" s="329">
        <f t="shared" si="13"/>
        <v>43432</v>
      </c>
    </row>
    <row r="64" spans="1:16" s="318" customFormat="1" ht="135" x14ac:dyDescent="0.2">
      <c r="A64" s="328">
        <v>9</v>
      </c>
      <c r="B64" s="341" t="s">
        <v>138</v>
      </c>
      <c r="C64" s="342" t="s">
        <v>147</v>
      </c>
      <c r="D64" s="344" t="s">
        <v>148</v>
      </c>
      <c r="E64" s="343">
        <v>708400000</v>
      </c>
      <c r="F64" s="341" t="s">
        <v>559</v>
      </c>
      <c r="G64" s="342" t="s">
        <v>558</v>
      </c>
      <c r="H64" s="334" t="s">
        <v>65</v>
      </c>
      <c r="I64" s="1688"/>
      <c r="J64" s="339">
        <f t="shared" si="9"/>
        <v>43237</v>
      </c>
      <c r="K64" s="330">
        <v>43252</v>
      </c>
      <c r="L64" s="330">
        <f t="shared" si="10"/>
        <v>43312</v>
      </c>
      <c r="M64" s="330">
        <f t="shared" si="11"/>
        <v>43342</v>
      </c>
      <c r="N64" s="331">
        <v>3</v>
      </c>
      <c r="O64" s="330">
        <f t="shared" si="12"/>
        <v>43402</v>
      </c>
      <c r="P64" s="329">
        <f t="shared" si="13"/>
        <v>43432</v>
      </c>
    </row>
    <row r="65" spans="1:16" s="318" customFormat="1" ht="135" x14ac:dyDescent="0.2">
      <c r="A65" s="328">
        <v>9</v>
      </c>
      <c r="B65" s="341" t="s">
        <v>138</v>
      </c>
      <c r="C65" s="342" t="s">
        <v>149</v>
      </c>
      <c r="D65" s="344" t="s">
        <v>150</v>
      </c>
      <c r="E65" s="343">
        <v>708400000</v>
      </c>
      <c r="F65" s="341" t="s">
        <v>559</v>
      </c>
      <c r="G65" s="342" t="s">
        <v>558</v>
      </c>
      <c r="H65" s="334" t="s">
        <v>65</v>
      </c>
      <c r="I65" s="1688"/>
      <c r="J65" s="339">
        <f t="shared" si="9"/>
        <v>43237</v>
      </c>
      <c r="K65" s="330">
        <v>43252</v>
      </c>
      <c r="L65" s="330">
        <f t="shared" si="10"/>
        <v>43312</v>
      </c>
      <c r="M65" s="330">
        <f t="shared" si="11"/>
        <v>43342</v>
      </c>
      <c r="N65" s="331">
        <v>3</v>
      </c>
      <c r="O65" s="330">
        <f t="shared" si="12"/>
        <v>43402</v>
      </c>
      <c r="P65" s="329">
        <f t="shared" si="13"/>
        <v>43432</v>
      </c>
    </row>
    <row r="66" spans="1:16" s="318" customFormat="1" ht="135" x14ac:dyDescent="0.2">
      <c r="A66" s="328">
        <v>9</v>
      </c>
      <c r="B66" s="341" t="s">
        <v>138</v>
      </c>
      <c r="C66" s="342" t="s">
        <v>151</v>
      </c>
      <c r="D66" s="344" t="s">
        <v>152</v>
      </c>
      <c r="E66" s="343">
        <v>708400000</v>
      </c>
      <c r="F66" s="341" t="s">
        <v>559</v>
      </c>
      <c r="G66" s="342" t="s">
        <v>558</v>
      </c>
      <c r="H66" s="334" t="s">
        <v>65</v>
      </c>
      <c r="I66" s="1688"/>
      <c r="J66" s="339">
        <f t="shared" si="9"/>
        <v>43237</v>
      </c>
      <c r="K66" s="330">
        <v>43252</v>
      </c>
      <c r="L66" s="330">
        <f t="shared" si="10"/>
        <v>43312</v>
      </c>
      <c r="M66" s="330">
        <f t="shared" si="11"/>
        <v>43342</v>
      </c>
      <c r="N66" s="331">
        <v>3</v>
      </c>
      <c r="O66" s="330">
        <f t="shared" si="12"/>
        <v>43402</v>
      </c>
      <c r="P66" s="329">
        <f t="shared" si="13"/>
        <v>43432</v>
      </c>
    </row>
    <row r="67" spans="1:16" s="318" customFormat="1" ht="135" x14ac:dyDescent="0.2">
      <c r="A67" s="328">
        <v>9</v>
      </c>
      <c r="B67" s="341" t="s">
        <v>138</v>
      </c>
      <c r="C67" s="342" t="s">
        <v>153</v>
      </c>
      <c r="D67" s="344" t="s">
        <v>152</v>
      </c>
      <c r="E67" s="343">
        <v>708400000</v>
      </c>
      <c r="F67" s="341" t="s">
        <v>559</v>
      </c>
      <c r="G67" s="342" t="s">
        <v>558</v>
      </c>
      <c r="H67" s="334" t="s">
        <v>65</v>
      </c>
      <c r="I67" s="1688"/>
      <c r="J67" s="339">
        <f t="shared" si="9"/>
        <v>43237</v>
      </c>
      <c r="K67" s="330">
        <v>43252</v>
      </c>
      <c r="L67" s="330">
        <f t="shared" si="10"/>
        <v>43312</v>
      </c>
      <c r="M67" s="330">
        <f t="shared" si="11"/>
        <v>43342</v>
      </c>
      <c r="N67" s="331">
        <v>3</v>
      </c>
      <c r="O67" s="330">
        <f t="shared" si="12"/>
        <v>43402</v>
      </c>
      <c r="P67" s="329">
        <f t="shared" si="13"/>
        <v>43432</v>
      </c>
    </row>
    <row r="68" spans="1:16" s="318" customFormat="1" ht="135" x14ac:dyDescent="0.2">
      <c r="A68" s="328">
        <v>9</v>
      </c>
      <c r="B68" s="341" t="s">
        <v>138</v>
      </c>
      <c r="C68" s="342" t="s">
        <v>154</v>
      </c>
      <c r="D68" s="344" t="s">
        <v>155</v>
      </c>
      <c r="E68" s="343">
        <v>708400000</v>
      </c>
      <c r="F68" s="341" t="s">
        <v>559</v>
      </c>
      <c r="G68" s="342" t="s">
        <v>558</v>
      </c>
      <c r="H68" s="334" t="s">
        <v>65</v>
      </c>
      <c r="I68" s="1688"/>
      <c r="J68" s="339">
        <f t="shared" si="9"/>
        <v>43237</v>
      </c>
      <c r="K68" s="330">
        <v>43252</v>
      </c>
      <c r="L68" s="330">
        <f t="shared" si="10"/>
        <v>43312</v>
      </c>
      <c r="M68" s="330">
        <f t="shared" si="11"/>
        <v>43342</v>
      </c>
      <c r="N68" s="331">
        <v>3</v>
      </c>
      <c r="O68" s="330">
        <f t="shared" si="12"/>
        <v>43402</v>
      </c>
      <c r="P68" s="329">
        <f t="shared" si="13"/>
        <v>43432</v>
      </c>
    </row>
    <row r="69" spans="1:16" s="318" customFormat="1" ht="135" x14ac:dyDescent="0.2">
      <c r="A69" s="328">
        <v>9</v>
      </c>
      <c r="B69" s="341" t="s">
        <v>138</v>
      </c>
      <c r="C69" s="342" t="s">
        <v>156</v>
      </c>
      <c r="D69" s="344" t="s">
        <v>157</v>
      </c>
      <c r="E69" s="343">
        <v>708400000</v>
      </c>
      <c r="F69" s="341" t="s">
        <v>559</v>
      </c>
      <c r="G69" s="342" t="s">
        <v>558</v>
      </c>
      <c r="H69" s="334" t="s">
        <v>65</v>
      </c>
      <c r="I69" s="1688"/>
      <c r="J69" s="339">
        <f t="shared" si="9"/>
        <v>43237</v>
      </c>
      <c r="K69" s="330">
        <v>43252</v>
      </c>
      <c r="L69" s="330">
        <f t="shared" si="10"/>
        <v>43312</v>
      </c>
      <c r="M69" s="330">
        <f t="shared" si="11"/>
        <v>43342</v>
      </c>
      <c r="N69" s="331">
        <v>3</v>
      </c>
      <c r="O69" s="330">
        <f t="shared" si="12"/>
        <v>43402</v>
      </c>
      <c r="P69" s="329">
        <f t="shared" si="13"/>
        <v>43432</v>
      </c>
    </row>
    <row r="70" spans="1:16" s="318" customFormat="1" ht="135" x14ac:dyDescent="0.2">
      <c r="A70" s="328">
        <v>9</v>
      </c>
      <c r="B70" s="341" t="s">
        <v>138</v>
      </c>
      <c r="C70" s="342" t="s">
        <v>158</v>
      </c>
      <c r="D70" s="344" t="s">
        <v>157</v>
      </c>
      <c r="E70" s="343">
        <v>708400000</v>
      </c>
      <c r="F70" s="341" t="s">
        <v>559</v>
      </c>
      <c r="G70" s="342" t="s">
        <v>558</v>
      </c>
      <c r="H70" s="334" t="s">
        <v>65</v>
      </c>
      <c r="I70" s="1688"/>
      <c r="J70" s="339">
        <f t="shared" si="9"/>
        <v>43237</v>
      </c>
      <c r="K70" s="330">
        <v>43252</v>
      </c>
      <c r="L70" s="330">
        <f t="shared" si="10"/>
        <v>43312</v>
      </c>
      <c r="M70" s="330">
        <f t="shared" si="11"/>
        <v>43342</v>
      </c>
      <c r="N70" s="331">
        <v>3</v>
      </c>
      <c r="O70" s="330">
        <f t="shared" si="12"/>
        <v>43402</v>
      </c>
      <c r="P70" s="329">
        <f t="shared" si="13"/>
        <v>43432</v>
      </c>
    </row>
    <row r="71" spans="1:16" s="318" customFormat="1" ht="135" x14ac:dyDescent="0.2">
      <c r="A71" s="328">
        <v>9</v>
      </c>
      <c r="B71" s="341" t="s">
        <v>138</v>
      </c>
      <c r="C71" s="342" t="s">
        <v>159</v>
      </c>
      <c r="D71" s="344" t="s">
        <v>157</v>
      </c>
      <c r="E71" s="343">
        <v>708400000</v>
      </c>
      <c r="F71" s="341" t="s">
        <v>559</v>
      </c>
      <c r="G71" s="342" t="s">
        <v>558</v>
      </c>
      <c r="H71" s="334" t="s">
        <v>65</v>
      </c>
      <c r="I71" s="1688"/>
      <c r="J71" s="339">
        <f t="shared" si="9"/>
        <v>43237</v>
      </c>
      <c r="K71" s="330">
        <v>43252</v>
      </c>
      <c r="L71" s="330">
        <f t="shared" si="10"/>
        <v>43312</v>
      </c>
      <c r="M71" s="330">
        <f t="shared" si="11"/>
        <v>43342</v>
      </c>
      <c r="N71" s="331">
        <v>3</v>
      </c>
      <c r="O71" s="330">
        <f t="shared" si="12"/>
        <v>43402</v>
      </c>
      <c r="P71" s="329">
        <f t="shared" si="13"/>
        <v>43432</v>
      </c>
    </row>
    <row r="72" spans="1:16" s="318" customFormat="1" ht="135" x14ac:dyDescent="0.2">
      <c r="A72" s="328">
        <v>9</v>
      </c>
      <c r="B72" s="341" t="s">
        <v>138</v>
      </c>
      <c r="C72" s="342" t="s">
        <v>160</v>
      </c>
      <c r="D72" s="344" t="s">
        <v>140</v>
      </c>
      <c r="E72" s="343">
        <v>61600000</v>
      </c>
      <c r="F72" s="341" t="s">
        <v>559</v>
      </c>
      <c r="G72" s="342" t="s">
        <v>558</v>
      </c>
      <c r="H72" s="334" t="s">
        <v>65</v>
      </c>
      <c r="I72" s="1688"/>
      <c r="J72" s="339">
        <f t="shared" si="9"/>
        <v>43237</v>
      </c>
      <c r="K72" s="330">
        <v>43252</v>
      </c>
      <c r="L72" s="330">
        <f t="shared" si="10"/>
        <v>43312</v>
      </c>
      <c r="M72" s="330">
        <f t="shared" si="11"/>
        <v>43342</v>
      </c>
      <c r="N72" s="331">
        <v>3</v>
      </c>
      <c r="O72" s="330">
        <f t="shared" si="12"/>
        <v>43402</v>
      </c>
      <c r="P72" s="329">
        <f t="shared" si="13"/>
        <v>43432</v>
      </c>
    </row>
    <row r="73" spans="1:16" s="318" customFormat="1" ht="135" x14ac:dyDescent="0.2">
      <c r="A73" s="328">
        <v>9</v>
      </c>
      <c r="B73" s="341" t="s">
        <v>138</v>
      </c>
      <c r="C73" s="342" t="s">
        <v>161</v>
      </c>
      <c r="D73" s="344" t="s">
        <v>140</v>
      </c>
      <c r="E73" s="343">
        <v>61600000</v>
      </c>
      <c r="F73" s="341" t="s">
        <v>559</v>
      </c>
      <c r="G73" s="342" t="s">
        <v>558</v>
      </c>
      <c r="H73" s="334" t="s">
        <v>65</v>
      </c>
      <c r="I73" s="1688"/>
      <c r="J73" s="339">
        <f t="shared" si="9"/>
        <v>43237</v>
      </c>
      <c r="K73" s="330">
        <v>43252</v>
      </c>
      <c r="L73" s="330">
        <f t="shared" si="10"/>
        <v>43312</v>
      </c>
      <c r="M73" s="330">
        <f t="shared" si="11"/>
        <v>43342</v>
      </c>
      <c r="N73" s="331">
        <v>3</v>
      </c>
      <c r="O73" s="330">
        <f t="shared" si="12"/>
        <v>43402</v>
      </c>
      <c r="P73" s="329">
        <f t="shared" si="13"/>
        <v>43432</v>
      </c>
    </row>
    <row r="74" spans="1:16" s="318" customFormat="1" ht="135" x14ac:dyDescent="0.2">
      <c r="A74" s="328">
        <v>9</v>
      </c>
      <c r="B74" s="341" t="s">
        <v>138</v>
      </c>
      <c r="C74" s="342" t="s">
        <v>162</v>
      </c>
      <c r="D74" s="344" t="s">
        <v>140</v>
      </c>
      <c r="E74" s="343">
        <v>61600000</v>
      </c>
      <c r="F74" s="341" t="s">
        <v>559</v>
      </c>
      <c r="G74" s="342" t="s">
        <v>558</v>
      </c>
      <c r="H74" s="334" t="s">
        <v>65</v>
      </c>
      <c r="I74" s="1688"/>
      <c r="J74" s="339">
        <f t="shared" si="9"/>
        <v>43237</v>
      </c>
      <c r="K74" s="330">
        <v>43252</v>
      </c>
      <c r="L74" s="330">
        <f t="shared" si="10"/>
        <v>43312</v>
      </c>
      <c r="M74" s="330">
        <f t="shared" si="11"/>
        <v>43342</v>
      </c>
      <c r="N74" s="331">
        <v>3</v>
      </c>
      <c r="O74" s="330">
        <f t="shared" si="12"/>
        <v>43402</v>
      </c>
      <c r="P74" s="329">
        <f t="shared" si="13"/>
        <v>43432</v>
      </c>
    </row>
    <row r="75" spans="1:16" s="318" customFormat="1" ht="135" x14ac:dyDescent="0.2">
      <c r="A75" s="328">
        <v>9</v>
      </c>
      <c r="B75" s="341" t="s">
        <v>138</v>
      </c>
      <c r="C75" s="342" t="s">
        <v>163</v>
      </c>
      <c r="D75" s="344" t="s">
        <v>144</v>
      </c>
      <c r="E75" s="343">
        <v>61600000</v>
      </c>
      <c r="F75" s="341" t="s">
        <v>559</v>
      </c>
      <c r="G75" s="342" t="s">
        <v>558</v>
      </c>
      <c r="H75" s="334" t="s">
        <v>65</v>
      </c>
      <c r="I75" s="1688"/>
      <c r="J75" s="339">
        <f t="shared" si="9"/>
        <v>43237</v>
      </c>
      <c r="K75" s="330">
        <v>43252</v>
      </c>
      <c r="L75" s="330">
        <f t="shared" si="10"/>
        <v>43312</v>
      </c>
      <c r="M75" s="330">
        <f t="shared" si="11"/>
        <v>43342</v>
      </c>
      <c r="N75" s="331">
        <v>3</v>
      </c>
      <c r="O75" s="330">
        <f t="shared" si="12"/>
        <v>43402</v>
      </c>
      <c r="P75" s="329">
        <f t="shared" si="13"/>
        <v>43432</v>
      </c>
    </row>
    <row r="76" spans="1:16" s="318" customFormat="1" ht="135" x14ac:dyDescent="0.2">
      <c r="A76" s="328">
        <v>9</v>
      </c>
      <c r="B76" s="341" t="s">
        <v>138</v>
      </c>
      <c r="C76" s="342" t="s">
        <v>164</v>
      </c>
      <c r="D76" s="344" t="s">
        <v>146</v>
      </c>
      <c r="E76" s="343">
        <v>61600000</v>
      </c>
      <c r="F76" s="341" t="s">
        <v>559</v>
      </c>
      <c r="G76" s="342" t="s">
        <v>558</v>
      </c>
      <c r="H76" s="334" t="s">
        <v>65</v>
      </c>
      <c r="I76" s="1688"/>
      <c r="J76" s="339">
        <f t="shared" si="9"/>
        <v>43237</v>
      </c>
      <c r="K76" s="330">
        <v>43252</v>
      </c>
      <c r="L76" s="330">
        <f t="shared" si="10"/>
        <v>43312</v>
      </c>
      <c r="M76" s="330">
        <f t="shared" si="11"/>
        <v>43342</v>
      </c>
      <c r="N76" s="331">
        <v>3</v>
      </c>
      <c r="O76" s="330">
        <f t="shared" si="12"/>
        <v>43402</v>
      </c>
      <c r="P76" s="329">
        <f t="shared" si="13"/>
        <v>43432</v>
      </c>
    </row>
    <row r="77" spans="1:16" s="318" customFormat="1" ht="135" x14ac:dyDescent="0.2">
      <c r="A77" s="328">
        <v>9</v>
      </c>
      <c r="B77" s="341" t="s">
        <v>138</v>
      </c>
      <c r="C77" s="342" t="s">
        <v>165</v>
      </c>
      <c r="D77" s="344" t="s">
        <v>148</v>
      </c>
      <c r="E77" s="343">
        <v>61600000</v>
      </c>
      <c r="F77" s="341" t="s">
        <v>559</v>
      </c>
      <c r="G77" s="342" t="s">
        <v>558</v>
      </c>
      <c r="H77" s="334" t="s">
        <v>65</v>
      </c>
      <c r="I77" s="1688"/>
      <c r="J77" s="339">
        <f t="shared" si="9"/>
        <v>43237</v>
      </c>
      <c r="K77" s="330">
        <v>43252</v>
      </c>
      <c r="L77" s="330">
        <f t="shared" si="10"/>
        <v>43312</v>
      </c>
      <c r="M77" s="330">
        <f t="shared" si="11"/>
        <v>43342</v>
      </c>
      <c r="N77" s="331">
        <v>3</v>
      </c>
      <c r="O77" s="330">
        <f t="shared" si="12"/>
        <v>43402</v>
      </c>
      <c r="P77" s="329">
        <f t="shared" si="13"/>
        <v>43432</v>
      </c>
    </row>
    <row r="78" spans="1:16" s="318" customFormat="1" ht="135" x14ac:dyDescent="0.2">
      <c r="A78" s="328">
        <v>9</v>
      </c>
      <c r="B78" s="341" t="s">
        <v>138</v>
      </c>
      <c r="C78" s="342" t="s">
        <v>166</v>
      </c>
      <c r="D78" s="344" t="s">
        <v>150</v>
      </c>
      <c r="E78" s="343">
        <v>61600000</v>
      </c>
      <c r="F78" s="341" t="s">
        <v>559</v>
      </c>
      <c r="G78" s="342" t="s">
        <v>558</v>
      </c>
      <c r="H78" s="334" t="s">
        <v>65</v>
      </c>
      <c r="I78" s="1688"/>
      <c r="J78" s="339">
        <f t="shared" si="9"/>
        <v>43237</v>
      </c>
      <c r="K78" s="330">
        <v>43252</v>
      </c>
      <c r="L78" s="330">
        <f t="shared" si="10"/>
        <v>43312</v>
      </c>
      <c r="M78" s="330">
        <f t="shared" si="11"/>
        <v>43342</v>
      </c>
      <c r="N78" s="331">
        <v>3</v>
      </c>
      <c r="O78" s="330">
        <f t="shared" si="12"/>
        <v>43402</v>
      </c>
      <c r="P78" s="329">
        <f t="shared" si="13"/>
        <v>43432</v>
      </c>
    </row>
    <row r="79" spans="1:16" s="318" customFormat="1" ht="135" x14ac:dyDescent="0.2">
      <c r="A79" s="328">
        <v>9</v>
      </c>
      <c r="B79" s="341" t="s">
        <v>138</v>
      </c>
      <c r="C79" s="342" t="s">
        <v>167</v>
      </c>
      <c r="D79" s="344" t="s">
        <v>152</v>
      </c>
      <c r="E79" s="343">
        <v>61600000</v>
      </c>
      <c r="F79" s="341" t="s">
        <v>559</v>
      </c>
      <c r="G79" s="342" t="s">
        <v>558</v>
      </c>
      <c r="H79" s="334" t="s">
        <v>65</v>
      </c>
      <c r="I79" s="1688"/>
      <c r="J79" s="339">
        <f t="shared" si="9"/>
        <v>43237</v>
      </c>
      <c r="K79" s="330">
        <v>43252</v>
      </c>
      <c r="L79" s="330">
        <f t="shared" si="10"/>
        <v>43312</v>
      </c>
      <c r="M79" s="330">
        <f t="shared" si="11"/>
        <v>43342</v>
      </c>
      <c r="N79" s="331">
        <v>3</v>
      </c>
      <c r="O79" s="330">
        <f t="shared" si="12"/>
        <v>43402</v>
      </c>
      <c r="P79" s="329">
        <f t="shared" si="13"/>
        <v>43432</v>
      </c>
    </row>
    <row r="80" spans="1:16" s="318" customFormat="1" ht="135" x14ac:dyDescent="0.2">
      <c r="A80" s="328">
        <v>9</v>
      </c>
      <c r="B80" s="341" t="s">
        <v>138</v>
      </c>
      <c r="C80" s="342" t="s">
        <v>168</v>
      </c>
      <c r="D80" s="344" t="s">
        <v>152</v>
      </c>
      <c r="E80" s="343">
        <v>61600000</v>
      </c>
      <c r="F80" s="341" t="s">
        <v>559</v>
      </c>
      <c r="G80" s="342" t="s">
        <v>558</v>
      </c>
      <c r="H80" s="334" t="s">
        <v>65</v>
      </c>
      <c r="I80" s="1688"/>
      <c r="J80" s="339">
        <f t="shared" si="9"/>
        <v>43237</v>
      </c>
      <c r="K80" s="330">
        <v>43252</v>
      </c>
      <c r="L80" s="330">
        <f t="shared" si="10"/>
        <v>43312</v>
      </c>
      <c r="M80" s="330">
        <f t="shared" si="11"/>
        <v>43342</v>
      </c>
      <c r="N80" s="331">
        <v>3</v>
      </c>
      <c r="O80" s="330">
        <f t="shared" si="12"/>
        <v>43402</v>
      </c>
      <c r="P80" s="329">
        <f t="shared" si="13"/>
        <v>43432</v>
      </c>
    </row>
    <row r="81" spans="1:16" s="318" customFormat="1" ht="135" x14ac:dyDescent="0.2">
      <c r="A81" s="328">
        <v>9</v>
      </c>
      <c r="B81" s="341" t="s">
        <v>138</v>
      </c>
      <c r="C81" s="342" t="s">
        <v>169</v>
      </c>
      <c r="D81" s="344" t="s">
        <v>155</v>
      </c>
      <c r="E81" s="343">
        <v>61600000</v>
      </c>
      <c r="F81" s="341" t="s">
        <v>559</v>
      </c>
      <c r="G81" s="342" t="s">
        <v>558</v>
      </c>
      <c r="H81" s="334" t="s">
        <v>65</v>
      </c>
      <c r="I81" s="1688"/>
      <c r="J81" s="339">
        <f t="shared" si="9"/>
        <v>43237</v>
      </c>
      <c r="K81" s="330">
        <v>43252</v>
      </c>
      <c r="L81" s="330">
        <f t="shared" si="10"/>
        <v>43312</v>
      </c>
      <c r="M81" s="330">
        <f t="shared" si="11"/>
        <v>43342</v>
      </c>
      <c r="N81" s="331">
        <v>3</v>
      </c>
      <c r="O81" s="330">
        <f t="shared" si="12"/>
        <v>43402</v>
      </c>
      <c r="P81" s="329">
        <f t="shared" si="13"/>
        <v>43432</v>
      </c>
    </row>
    <row r="82" spans="1:16" s="318" customFormat="1" ht="135" x14ac:dyDescent="0.2">
      <c r="A82" s="328">
        <v>9</v>
      </c>
      <c r="B82" s="341" t="s">
        <v>138</v>
      </c>
      <c r="C82" s="342" t="s">
        <v>170</v>
      </c>
      <c r="D82" s="344" t="s">
        <v>157</v>
      </c>
      <c r="E82" s="343">
        <v>61600000</v>
      </c>
      <c r="F82" s="341" t="s">
        <v>559</v>
      </c>
      <c r="G82" s="342" t="s">
        <v>558</v>
      </c>
      <c r="H82" s="334" t="s">
        <v>65</v>
      </c>
      <c r="I82" s="1688"/>
      <c r="J82" s="339">
        <f t="shared" si="9"/>
        <v>43237</v>
      </c>
      <c r="K82" s="330">
        <v>43252</v>
      </c>
      <c r="L82" s="330">
        <f t="shared" si="10"/>
        <v>43312</v>
      </c>
      <c r="M82" s="330">
        <f t="shared" si="11"/>
        <v>43342</v>
      </c>
      <c r="N82" s="331">
        <v>3</v>
      </c>
      <c r="O82" s="330">
        <f t="shared" si="12"/>
        <v>43402</v>
      </c>
      <c r="P82" s="329">
        <f t="shared" si="13"/>
        <v>43432</v>
      </c>
    </row>
    <row r="83" spans="1:16" s="318" customFormat="1" ht="135" x14ac:dyDescent="0.2">
      <c r="A83" s="328">
        <v>9</v>
      </c>
      <c r="B83" s="341" t="s">
        <v>138</v>
      </c>
      <c r="C83" s="342" t="s">
        <v>171</v>
      </c>
      <c r="D83" s="344" t="s">
        <v>157</v>
      </c>
      <c r="E83" s="343">
        <v>61600000</v>
      </c>
      <c r="F83" s="341" t="s">
        <v>559</v>
      </c>
      <c r="G83" s="342" t="s">
        <v>558</v>
      </c>
      <c r="H83" s="334" t="s">
        <v>65</v>
      </c>
      <c r="I83" s="1688"/>
      <c r="J83" s="332">
        <f t="shared" si="9"/>
        <v>43237</v>
      </c>
      <c r="K83" s="330">
        <v>43252</v>
      </c>
      <c r="L83" s="330">
        <f t="shared" si="10"/>
        <v>43312</v>
      </c>
      <c r="M83" s="330">
        <f t="shared" si="11"/>
        <v>43342</v>
      </c>
      <c r="N83" s="331">
        <v>3</v>
      </c>
      <c r="O83" s="330">
        <f t="shared" si="12"/>
        <v>43402</v>
      </c>
      <c r="P83" s="329">
        <f t="shared" si="13"/>
        <v>43432</v>
      </c>
    </row>
    <row r="84" spans="1:16" s="318" customFormat="1" ht="135" x14ac:dyDescent="0.2">
      <c r="A84" s="328">
        <v>9</v>
      </c>
      <c r="B84" s="341" t="s">
        <v>138</v>
      </c>
      <c r="C84" s="342" t="s">
        <v>172</v>
      </c>
      <c r="D84" s="344" t="s">
        <v>157</v>
      </c>
      <c r="E84" s="343">
        <v>61600000</v>
      </c>
      <c r="F84" s="341" t="s">
        <v>559</v>
      </c>
      <c r="G84" s="342" t="s">
        <v>558</v>
      </c>
      <c r="H84" s="334" t="s">
        <v>65</v>
      </c>
      <c r="I84" s="1688"/>
      <c r="J84" s="332">
        <f t="shared" si="9"/>
        <v>43237</v>
      </c>
      <c r="K84" s="330">
        <v>43252</v>
      </c>
      <c r="L84" s="330">
        <f t="shared" si="10"/>
        <v>43312</v>
      </c>
      <c r="M84" s="330">
        <f t="shared" si="11"/>
        <v>43342</v>
      </c>
      <c r="N84" s="331">
        <v>3</v>
      </c>
      <c r="O84" s="330">
        <f t="shared" si="12"/>
        <v>43402</v>
      </c>
      <c r="P84" s="329">
        <f t="shared" si="13"/>
        <v>43432</v>
      </c>
    </row>
    <row r="85" spans="1:16" s="318" customFormat="1" ht="135" x14ac:dyDescent="0.2">
      <c r="A85" s="328">
        <v>9</v>
      </c>
      <c r="B85" s="341" t="s">
        <v>138</v>
      </c>
      <c r="C85" s="342" t="s">
        <v>173</v>
      </c>
      <c r="D85" s="344" t="s">
        <v>174</v>
      </c>
      <c r="E85" s="343">
        <v>7544000000</v>
      </c>
      <c r="F85" s="341" t="s">
        <v>559</v>
      </c>
      <c r="G85" s="342" t="s">
        <v>558</v>
      </c>
      <c r="H85" s="334" t="s">
        <v>65</v>
      </c>
      <c r="I85" s="1688"/>
      <c r="J85" s="332">
        <f t="shared" si="9"/>
        <v>43266</v>
      </c>
      <c r="K85" s="330">
        <v>43281</v>
      </c>
      <c r="L85" s="330">
        <f t="shared" si="10"/>
        <v>43341</v>
      </c>
      <c r="M85" s="330">
        <f t="shared" si="11"/>
        <v>43371</v>
      </c>
      <c r="N85" s="331">
        <v>8</v>
      </c>
      <c r="O85" s="330">
        <f t="shared" si="12"/>
        <v>43431</v>
      </c>
      <c r="P85" s="329">
        <f t="shared" si="13"/>
        <v>43611</v>
      </c>
    </row>
    <row r="86" spans="1:16" s="318" customFormat="1" ht="135" x14ac:dyDescent="0.2">
      <c r="A86" s="328">
        <v>9</v>
      </c>
      <c r="B86" s="341" t="s">
        <v>138</v>
      </c>
      <c r="C86" s="335" t="s">
        <v>175</v>
      </c>
      <c r="D86" s="331" t="s">
        <v>174</v>
      </c>
      <c r="E86" s="340">
        <v>61600000</v>
      </c>
      <c r="F86" s="336" t="s">
        <v>559</v>
      </c>
      <c r="G86" s="335" t="s">
        <v>558</v>
      </c>
      <c r="H86" s="334" t="s">
        <v>65</v>
      </c>
      <c r="I86" s="1688"/>
      <c r="J86" s="332">
        <f t="shared" si="9"/>
        <v>43266</v>
      </c>
      <c r="K86" s="330">
        <v>43281</v>
      </c>
      <c r="L86" s="330">
        <f t="shared" si="10"/>
        <v>43341</v>
      </c>
      <c r="M86" s="330">
        <f t="shared" si="11"/>
        <v>43371</v>
      </c>
      <c r="N86" s="331">
        <v>8</v>
      </c>
      <c r="O86" s="330">
        <f t="shared" si="12"/>
        <v>43431</v>
      </c>
      <c r="P86" s="329">
        <f t="shared" si="13"/>
        <v>43611</v>
      </c>
    </row>
    <row r="87" spans="1:16" s="318" customFormat="1" ht="135" x14ac:dyDescent="0.2">
      <c r="A87" s="328">
        <v>9</v>
      </c>
      <c r="B87" s="341" t="s">
        <v>138</v>
      </c>
      <c r="C87" s="335" t="s">
        <v>176</v>
      </c>
      <c r="D87" s="331" t="s">
        <v>177</v>
      </c>
      <c r="E87" s="340">
        <v>2493000000</v>
      </c>
      <c r="F87" s="336" t="s">
        <v>559</v>
      </c>
      <c r="G87" s="335" t="s">
        <v>558</v>
      </c>
      <c r="H87" s="334" t="s">
        <v>74</v>
      </c>
      <c r="I87" s="1688"/>
      <c r="J87" s="339">
        <f t="shared" si="9"/>
        <v>43237</v>
      </c>
      <c r="K87" s="330">
        <v>43252</v>
      </c>
      <c r="L87" s="330">
        <f t="shared" si="10"/>
        <v>43312</v>
      </c>
      <c r="M87" s="330">
        <f t="shared" si="11"/>
        <v>43342</v>
      </c>
      <c r="N87" s="331">
        <v>4</v>
      </c>
      <c r="O87" s="330">
        <f t="shared" si="12"/>
        <v>43402</v>
      </c>
      <c r="P87" s="329">
        <f t="shared" si="13"/>
        <v>43462</v>
      </c>
    </row>
    <row r="88" spans="1:16" s="318" customFormat="1" ht="60" x14ac:dyDescent="0.2">
      <c r="A88" s="328">
        <v>4</v>
      </c>
      <c r="B88" s="338"/>
      <c r="C88" s="335" t="s">
        <v>178</v>
      </c>
      <c r="D88" s="331" t="s">
        <v>179</v>
      </c>
      <c r="E88" s="337">
        <v>15000000000</v>
      </c>
      <c r="F88" s="336" t="s">
        <v>180</v>
      </c>
      <c r="G88" s="335"/>
      <c r="H88" s="334" t="s">
        <v>74</v>
      </c>
      <c r="I88" s="333"/>
      <c r="J88" s="332">
        <f t="shared" si="9"/>
        <v>43144</v>
      </c>
      <c r="K88" s="330">
        <v>43159</v>
      </c>
      <c r="L88" s="330">
        <f t="shared" si="10"/>
        <v>43219</v>
      </c>
      <c r="M88" s="330">
        <f t="shared" si="11"/>
        <v>43249</v>
      </c>
      <c r="N88" s="331">
        <v>4</v>
      </c>
      <c r="O88" s="330">
        <f t="shared" si="12"/>
        <v>43309</v>
      </c>
      <c r="P88" s="329">
        <f t="shared" si="13"/>
        <v>43369</v>
      </c>
    </row>
    <row r="89" spans="1:16" s="318" customFormat="1" ht="15.75" thickBot="1" x14ac:dyDescent="0.25">
      <c r="A89" s="328"/>
      <c r="B89" s="322"/>
      <c r="C89" s="327"/>
      <c r="D89" s="324"/>
      <c r="E89" s="326"/>
      <c r="F89" s="325"/>
      <c r="G89" s="324"/>
      <c r="H89" s="324"/>
      <c r="I89" s="323"/>
      <c r="J89" s="322"/>
      <c r="K89" s="321"/>
      <c r="L89" s="321"/>
      <c r="M89" s="321"/>
      <c r="N89" s="320"/>
      <c r="O89" s="320"/>
      <c r="P89" s="319"/>
    </row>
    <row r="90" spans="1:16" x14ac:dyDescent="0.2">
      <c r="E90" s="317">
        <f>+SUBTOTAL(9,E5:E89)</f>
        <v>356345600000</v>
      </c>
    </row>
    <row r="93" spans="1:16" x14ac:dyDescent="0.2">
      <c r="E93" s="317"/>
    </row>
    <row r="94" spans="1:16" x14ac:dyDescent="0.2">
      <c r="E94" s="316"/>
    </row>
  </sheetData>
  <autoFilter ref="A4:R88" xr:uid="{00000000-0009-0000-0000-00000E000000}"/>
  <mergeCells count="10">
    <mergeCell ref="B1:P1"/>
    <mergeCell ref="B3:B4"/>
    <mergeCell ref="C3:C4"/>
    <mergeCell ref="D3:D4"/>
    <mergeCell ref="E3:E4"/>
    <mergeCell ref="I5:I27"/>
    <mergeCell ref="I59:I87"/>
    <mergeCell ref="I28:I34"/>
    <mergeCell ref="I37:I58"/>
    <mergeCell ref="J3:P3"/>
  </mergeCells>
  <printOptions horizontalCentered="1"/>
  <pageMargins left="0.39370078740157483" right="0.39370078740157483" top="0.39370078740157483" bottom="0.39370078740157483" header="0.19685039370078741" footer="0.19685039370078741"/>
  <pageSetup scale="26" orientation="landscape"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FF00"/>
  </sheetPr>
  <dimension ref="A3:N128"/>
  <sheetViews>
    <sheetView workbookViewId="0">
      <pane ySplit="8" topLeftCell="A9" activePane="bottomLeft" state="frozen"/>
      <selection activeCell="E89" sqref="E89"/>
      <selection pane="bottomLeft" activeCell="E89" sqref="E89"/>
    </sheetView>
  </sheetViews>
  <sheetFormatPr baseColWidth="10" defaultRowHeight="15" x14ac:dyDescent="0.25"/>
  <cols>
    <col min="1" max="1" width="19" style="134" customWidth="1"/>
    <col min="2" max="2" width="37.28515625" style="239" customWidth="1"/>
    <col min="3" max="3" width="23.42578125" style="134" customWidth="1"/>
    <col min="4" max="4" width="15.85546875" style="89" customWidth="1"/>
    <col min="5" max="5" width="26.7109375" style="89" customWidth="1"/>
    <col min="6" max="6" width="24" style="89" customWidth="1"/>
    <col min="7" max="7" width="17" style="134" customWidth="1"/>
    <col min="8" max="8" width="18.7109375" style="134" customWidth="1"/>
    <col min="9" max="9" width="24.28515625" style="89" customWidth="1"/>
    <col min="10" max="10" width="25.7109375" style="89" customWidth="1"/>
    <col min="11" max="12" width="20.5703125" style="89" customWidth="1"/>
    <col min="13" max="13" width="17.5703125" style="89" customWidth="1"/>
    <col min="14" max="14" width="19" style="89" customWidth="1"/>
    <col min="15" max="16384" width="11.42578125" style="89"/>
  </cols>
  <sheetData>
    <row r="3" spans="1:14" ht="78.75" customHeight="1" x14ac:dyDescent="0.25">
      <c r="A3" s="1519" t="s">
        <v>181</v>
      </c>
      <c r="B3" s="1520"/>
      <c r="C3" s="1520"/>
      <c r="D3" s="1520"/>
      <c r="E3" s="1520"/>
      <c r="F3" s="1520"/>
      <c r="G3" s="1520"/>
      <c r="H3" s="1520"/>
      <c r="I3" s="1520"/>
      <c r="J3" s="1520"/>
      <c r="K3" s="1520"/>
      <c r="L3" s="1520"/>
      <c r="M3" s="1520"/>
      <c r="N3" s="1520"/>
    </row>
    <row r="4" spans="1:14" ht="15.75" thickBot="1" x14ac:dyDescent="0.3">
      <c r="A4" s="109"/>
      <c r="B4" s="90"/>
      <c r="C4" s="109"/>
      <c r="D4" s="90"/>
      <c r="E4" s="90"/>
      <c r="F4" s="90"/>
      <c r="G4" s="109"/>
      <c r="H4" s="109"/>
      <c r="I4" s="90"/>
      <c r="J4" s="90"/>
      <c r="K4" s="90"/>
      <c r="L4" s="90"/>
      <c r="M4" s="90"/>
      <c r="N4" s="90"/>
    </row>
    <row r="5" spans="1:14" ht="15.75" thickBot="1" x14ac:dyDescent="0.3">
      <c r="A5" s="1544" t="s">
        <v>41</v>
      </c>
      <c r="B5" s="1545" t="s">
        <v>42</v>
      </c>
      <c r="C5" s="1544" t="s">
        <v>43</v>
      </c>
      <c r="D5" s="1544" t="s">
        <v>182</v>
      </c>
      <c r="E5" s="1548" t="s">
        <v>183</v>
      </c>
      <c r="F5" s="1544" t="s">
        <v>184</v>
      </c>
      <c r="G5" s="1545" t="s">
        <v>185</v>
      </c>
      <c r="H5" s="1545" t="s">
        <v>186</v>
      </c>
      <c r="I5" s="1553" t="s">
        <v>49</v>
      </c>
      <c r="J5" s="1554"/>
      <c r="K5" s="1554"/>
      <c r="L5" s="1554"/>
      <c r="M5" s="1554"/>
      <c r="N5" s="1555"/>
    </row>
    <row r="6" spans="1:14" ht="24.75" customHeight="1" thickBot="1" x14ac:dyDescent="0.3">
      <c r="A6" s="1544"/>
      <c r="B6" s="1546"/>
      <c r="C6" s="1544"/>
      <c r="D6" s="1544"/>
      <c r="E6" s="1549"/>
      <c r="F6" s="1544"/>
      <c r="G6" s="1550"/>
      <c r="H6" s="1550"/>
      <c r="I6" s="1556"/>
      <c r="J6" s="1557"/>
      <c r="K6" s="1557"/>
      <c r="L6" s="1557"/>
      <c r="M6" s="1557"/>
      <c r="N6" s="1558"/>
    </row>
    <row r="7" spans="1:14" ht="51" x14ac:dyDescent="0.25">
      <c r="A7" s="1545"/>
      <c r="B7" s="1546"/>
      <c r="C7" s="1545"/>
      <c r="D7" s="1545"/>
      <c r="E7" s="110" t="s">
        <v>50</v>
      </c>
      <c r="F7" s="111" t="s">
        <v>51</v>
      </c>
      <c r="G7" s="111" t="s">
        <v>52</v>
      </c>
      <c r="H7" s="111" t="s">
        <v>53</v>
      </c>
      <c r="I7" s="111" t="s">
        <v>54</v>
      </c>
      <c r="J7" s="111" t="s">
        <v>187</v>
      </c>
      <c r="K7" s="111" t="s">
        <v>188</v>
      </c>
      <c r="L7" s="110" t="s">
        <v>189</v>
      </c>
      <c r="M7" s="111" t="s">
        <v>59</v>
      </c>
      <c r="N7" s="110" t="s">
        <v>190</v>
      </c>
    </row>
    <row r="8" spans="1:14" ht="25.5" x14ac:dyDescent="0.25">
      <c r="A8" s="114" t="s">
        <v>237</v>
      </c>
      <c r="B8" s="235" t="s">
        <v>238</v>
      </c>
      <c r="C8" s="115" t="s">
        <v>239</v>
      </c>
      <c r="D8" s="117">
        <v>2500000000</v>
      </c>
      <c r="E8" s="112" t="s">
        <v>193</v>
      </c>
      <c r="F8" s="234" t="s">
        <v>193</v>
      </c>
      <c r="G8" s="112" t="s">
        <v>65</v>
      </c>
      <c r="H8" s="112" t="s">
        <v>193</v>
      </c>
      <c r="I8" s="112" t="s">
        <v>6</v>
      </c>
      <c r="J8" s="112" t="s">
        <v>7</v>
      </c>
      <c r="K8" s="112" t="s">
        <v>11</v>
      </c>
      <c r="L8" s="112" t="s">
        <v>12</v>
      </c>
      <c r="M8" s="112" t="s">
        <v>12</v>
      </c>
      <c r="N8" s="112" t="s">
        <v>15</v>
      </c>
    </row>
    <row r="9" spans="1:14" ht="25.5" x14ac:dyDescent="0.25">
      <c r="A9" s="114" t="s">
        <v>237</v>
      </c>
      <c r="B9" s="235" t="s">
        <v>240</v>
      </c>
      <c r="C9" s="115" t="s">
        <v>77</v>
      </c>
      <c r="D9" s="117">
        <v>2000000000</v>
      </c>
      <c r="E9" s="112" t="s">
        <v>193</v>
      </c>
      <c r="F9" s="112" t="s">
        <v>193</v>
      </c>
      <c r="G9" s="112" t="s">
        <v>65</v>
      </c>
      <c r="H9" s="112" t="s">
        <v>193</v>
      </c>
      <c r="I9" s="112" t="s">
        <v>6</v>
      </c>
      <c r="J9" s="112" t="s">
        <v>7</v>
      </c>
      <c r="K9" s="112" t="s">
        <v>11</v>
      </c>
      <c r="L9" s="112" t="s">
        <v>12</v>
      </c>
      <c r="M9" s="112" t="s">
        <v>12</v>
      </c>
      <c r="N9" s="112" t="s">
        <v>15</v>
      </c>
    </row>
    <row r="10" spans="1:14" ht="25.5" x14ac:dyDescent="0.25">
      <c r="A10" s="114" t="s">
        <v>241</v>
      </c>
      <c r="B10" s="235" t="s">
        <v>242</v>
      </c>
      <c r="C10" s="115" t="s">
        <v>72</v>
      </c>
      <c r="D10" s="117">
        <v>1063717283</v>
      </c>
      <c r="E10" s="112" t="s">
        <v>193</v>
      </c>
      <c r="F10" s="112" t="s">
        <v>193</v>
      </c>
      <c r="G10" s="112" t="s">
        <v>65</v>
      </c>
      <c r="H10" s="112" t="s">
        <v>193</v>
      </c>
      <c r="I10" s="112" t="s">
        <v>6</v>
      </c>
      <c r="J10" s="112" t="s">
        <v>7</v>
      </c>
      <c r="K10" s="112" t="s">
        <v>11</v>
      </c>
      <c r="L10" s="112" t="s">
        <v>12</v>
      </c>
      <c r="M10" s="112" t="s">
        <v>12</v>
      </c>
      <c r="N10" s="112" t="s">
        <v>15</v>
      </c>
    </row>
    <row r="11" spans="1:14" x14ac:dyDescent="0.25">
      <c r="A11" s="114" t="s">
        <v>243</v>
      </c>
      <c r="B11" s="235" t="s">
        <v>244</v>
      </c>
      <c r="C11" s="115" t="s">
        <v>245</v>
      </c>
      <c r="D11" s="117">
        <v>2200000000</v>
      </c>
      <c r="E11" s="112" t="s">
        <v>193</v>
      </c>
      <c r="F11" s="112" t="s">
        <v>193</v>
      </c>
      <c r="G11" s="112" t="s">
        <v>65</v>
      </c>
      <c r="H11" s="112" t="s">
        <v>193</v>
      </c>
      <c r="I11" s="112" t="s">
        <v>6</v>
      </c>
      <c r="J11" s="112" t="s">
        <v>7</v>
      </c>
      <c r="K11" s="112" t="s">
        <v>11</v>
      </c>
      <c r="L11" s="112" t="s">
        <v>12</v>
      </c>
      <c r="M11" s="112" t="s">
        <v>12</v>
      </c>
      <c r="N11" s="112" t="s">
        <v>15</v>
      </c>
    </row>
    <row r="12" spans="1:14" ht="18.75" customHeight="1" x14ac:dyDescent="0.25">
      <c r="A12" s="114" t="s">
        <v>243</v>
      </c>
      <c r="B12" s="235" t="s">
        <v>246</v>
      </c>
      <c r="C12" s="115" t="s">
        <v>247</v>
      </c>
      <c r="D12" s="117">
        <v>3300000000</v>
      </c>
      <c r="E12" s="112" t="s">
        <v>193</v>
      </c>
      <c r="F12" s="112" t="s">
        <v>193</v>
      </c>
      <c r="G12" s="112" t="s">
        <v>65</v>
      </c>
      <c r="H12" s="112" t="s">
        <v>193</v>
      </c>
      <c r="I12" s="112" t="s">
        <v>6</v>
      </c>
      <c r="J12" s="112" t="s">
        <v>7</v>
      </c>
      <c r="K12" s="112" t="s">
        <v>11</v>
      </c>
      <c r="L12" s="112" t="s">
        <v>12</v>
      </c>
      <c r="M12" s="112" t="s">
        <v>12</v>
      </c>
      <c r="N12" s="112" t="s">
        <v>15</v>
      </c>
    </row>
    <row r="13" spans="1:14" ht="25.5" x14ac:dyDescent="0.25">
      <c r="A13" s="114" t="s">
        <v>237</v>
      </c>
      <c r="B13" s="481" t="s">
        <v>248</v>
      </c>
      <c r="C13" s="482" t="s">
        <v>249</v>
      </c>
      <c r="D13" s="117">
        <v>3131615823</v>
      </c>
      <c r="E13" s="112" t="s">
        <v>193</v>
      </c>
      <c r="F13" s="112" t="s">
        <v>193</v>
      </c>
      <c r="G13" s="112"/>
      <c r="H13" s="112"/>
      <c r="I13" s="1695" t="s">
        <v>250</v>
      </c>
      <c r="J13" s="1696"/>
      <c r="K13" s="1696"/>
      <c r="L13" s="1696"/>
      <c r="M13" s="1697"/>
      <c r="N13" s="118">
        <v>43313</v>
      </c>
    </row>
    <row r="14" spans="1:14" ht="25.5" x14ac:dyDescent="0.25">
      <c r="A14" s="114" t="s">
        <v>237</v>
      </c>
      <c r="B14" s="481" t="s">
        <v>251</v>
      </c>
      <c r="C14" s="482" t="s">
        <v>252</v>
      </c>
      <c r="D14" s="117">
        <v>4000000000</v>
      </c>
      <c r="E14" s="112" t="s">
        <v>193</v>
      </c>
      <c r="F14" s="112" t="s">
        <v>193</v>
      </c>
      <c r="G14" s="112"/>
      <c r="H14" s="112"/>
      <c r="I14" s="1695" t="s">
        <v>250</v>
      </c>
      <c r="J14" s="1696"/>
      <c r="K14" s="1696"/>
      <c r="L14" s="1696"/>
      <c r="M14" s="1697"/>
      <c r="N14" s="118">
        <v>43313</v>
      </c>
    </row>
    <row r="15" spans="1:14" ht="89.25" x14ac:dyDescent="0.25">
      <c r="A15" s="114" t="s">
        <v>243</v>
      </c>
      <c r="B15" s="481" t="s">
        <v>253</v>
      </c>
      <c r="C15" s="482" t="s">
        <v>254</v>
      </c>
      <c r="D15" s="117">
        <v>1625000000</v>
      </c>
      <c r="E15" s="112" t="s">
        <v>193</v>
      </c>
      <c r="F15" s="112" t="s">
        <v>193</v>
      </c>
      <c r="G15" s="112"/>
      <c r="H15" s="112"/>
      <c r="I15" s="1695" t="s">
        <v>250</v>
      </c>
      <c r="J15" s="1696"/>
      <c r="K15" s="1696"/>
      <c r="L15" s="1696"/>
      <c r="M15" s="1697"/>
      <c r="N15" s="118">
        <v>43313</v>
      </c>
    </row>
    <row r="16" spans="1:14" ht="76.5" x14ac:dyDescent="0.25">
      <c r="A16" s="114" t="s">
        <v>237</v>
      </c>
      <c r="B16" s="481" t="s">
        <v>255</v>
      </c>
      <c r="C16" s="482" t="s">
        <v>256</v>
      </c>
      <c r="D16" s="117">
        <v>3875000000</v>
      </c>
      <c r="E16" s="112" t="s">
        <v>193</v>
      </c>
      <c r="F16" s="112" t="s">
        <v>193</v>
      </c>
      <c r="G16" s="112"/>
      <c r="H16" s="112"/>
      <c r="I16" s="1695" t="s">
        <v>250</v>
      </c>
      <c r="J16" s="1696"/>
      <c r="K16" s="1696"/>
      <c r="L16" s="1696"/>
      <c r="M16" s="1697"/>
      <c r="N16" s="112"/>
    </row>
    <row r="17" spans="1:14" x14ac:dyDescent="0.25">
      <c r="A17" s="114"/>
      <c r="B17" s="236" t="s">
        <v>200</v>
      </c>
      <c r="C17" s="228">
        <v>23695333106</v>
      </c>
      <c r="D17" s="228">
        <f>SUM(D8:D16)</f>
        <v>23695333106</v>
      </c>
      <c r="E17" s="112"/>
      <c r="F17" s="112"/>
      <c r="G17" s="112"/>
      <c r="H17" s="112"/>
      <c r="I17" s="204"/>
      <c r="J17" s="205"/>
      <c r="K17" s="205"/>
      <c r="L17" s="205"/>
      <c r="M17" s="206"/>
      <c r="N17" s="112"/>
    </row>
    <row r="18" spans="1:14" ht="30" x14ac:dyDescent="0.25">
      <c r="A18" s="114" t="s">
        <v>372</v>
      </c>
      <c r="B18" s="235" t="s">
        <v>373</v>
      </c>
      <c r="C18" s="115" t="s">
        <v>77</v>
      </c>
      <c r="D18" s="117">
        <v>3894000000</v>
      </c>
      <c r="E18" s="112" t="s">
        <v>193</v>
      </c>
      <c r="F18" s="115" t="s">
        <v>374</v>
      </c>
      <c r="G18" s="112" t="s">
        <v>65</v>
      </c>
      <c r="H18" s="112" t="s">
        <v>193</v>
      </c>
      <c r="I18" s="112"/>
      <c r="J18" s="112"/>
      <c r="K18" s="112"/>
      <c r="L18" s="112"/>
      <c r="M18" s="112"/>
      <c r="N18" s="112" t="s">
        <v>15</v>
      </c>
    </row>
    <row r="19" spans="1:14" ht="51" x14ac:dyDescent="0.25">
      <c r="A19" s="114" t="s">
        <v>375</v>
      </c>
      <c r="B19" s="235" t="s">
        <v>376</v>
      </c>
      <c r="C19" s="115" t="s">
        <v>230</v>
      </c>
      <c r="D19" s="133">
        <v>2127820357</v>
      </c>
      <c r="E19" s="112" t="s">
        <v>193</v>
      </c>
      <c r="F19" s="115" t="s">
        <v>374</v>
      </c>
      <c r="G19" s="112" t="s">
        <v>193</v>
      </c>
      <c r="H19" s="112" t="s">
        <v>193</v>
      </c>
      <c r="I19" s="1695" t="s">
        <v>250</v>
      </c>
      <c r="J19" s="1696"/>
      <c r="K19" s="1696"/>
      <c r="L19" s="1696"/>
      <c r="M19" s="1697"/>
      <c r="N19" s="112" t="s">
        <v>11</v>
      </c>
    </row>
    <row r="20" spans="1:14" ht="63.75" x14ac:dyDescent="0.25">
      <c r="A20" s="114" t="s">
        <v>372</v>
      </c>
      <c r="B20" s="235" t="s">
        <v>481</v>
      </c>
      <c r="C20" s="115" t="s">
        <v>230</v>
      </c>
      <c r="D20" s="133">
        <v>5977717950</v>
      </c>
      <c r="E20" s="112" t="s">
        <v>193</v>
      </c>
      <c r="F20" s="115" t="s">
        <v>374</v>
      </c>
      <c r="G20" s="112" t="s">
        <v>193</v>
      </c>
      <c r="H20" s="112" t="s">
        <v>193</v>
      </c>
      <c r="I20" s="1695" t="s">
        <v>250</v>
      </c>
      <c r="J20" s="1696"/>
      <c r="K20" s="1696"/>
      <c r="L20" s="1696"/>
      <c r="M20" s="1697"/>
      <c r="N20" s="112" t="s">
        <v>11</v>
      </c>
    </row>
    <row r="21" spans="1:14" x14ac:dyDescent="0.25">
      <c r="A21" s="226"/>
      <c r="B21" s="236" t="s">
        <v>200</v>
      </c>
      <c r="C21" s="228">
        <v>12000000000</v>
      </c>
      <c r="D21" s="229">
        <f>SUM(D18:D20)</f>
        <v>11999538307</v>
      </c>
      <c r="E21" s="112"/>
      <c r="F21" s="115"/>
      <c r="G21" s="112"/>
      <c r="H21" s="112"/>
      <c r="I21" s="204"/>
      <c r="J21" s="205"/>
      <c r="K21" s="205"/>
      <c r="L21" s="205"/>
      <c r="M21" s="206"/>
      <c r="N21" s="112"/>
    </row>
    <row r="22" spans="1:14" ht="51" x14ac:dyDescent="0.25">
      <c r="A22" s="112" t="s">
        <v>314</v>
      </c>
      <c r="B22" s="235" t="s">
        <v>315</v>
      </c>
      <c r="C22" s="115" t="s">
        <v>192</v>
      </c>
      <c r="D22" s="117">
        <v>1200000000</v>
      </c>
      <c r="E22" s="112" t="s">
        <v>193</v>
      </c>
      <c r="F22" s="115" t="s">
        <v>309</v>
      </c>
      <c r="G22" s="112" t="s">
        <v>65</v>
      </c>
      <c r="H22" s="112" t="s">
        <v>193</v>
      </c>
      <c r="I22" s="112" t="s">
        <v>5</v>
      </c>
      <c r="J22" s="112" t="s">
        <v>5</v>
      </c>
      <c r="K22" s="112" t="s">
        <v>8</v>
      </c>
      <c r="L22" s="112"/>
      <c r="M22" s="112" t="s">
        <v>9</v>
      </c>
      <c r="N22" s="112" t="s">
        <v>15</v>
      </c>
    </row>
    <row r="23" spans="1:14" ht="51" x14ac:dyDescent="0.25">
      <c r="A23" s="112" t="s">
        <v>316</v>
      </c>
      <c r="B23" s="235" t="s">
        <v>317</v>
      </c>
      <c r="C23" s="115" t="s">
        <v>192</v>
      </c>
      <c r="D23" s="117">
        <v>76500000</v>
      </c>
      <c r="E23" s="112" t="s">
        <v>193</v>
      </c>
      <c r="F23" s="115" t="s">
        <v>309</v>
      </c>
      <c r="G23" s="112" t="s">
        <v>65</v>
      </c>
      <c r="H23" s="112" t="s">
        <v>193</v>
      </c>
      <c r="I23" s="112" t="s">
        <v>318</v>
      </c>
      <c r="J23" s="112" t="s">
        <v>318</v>
      </c>
      <c r="K23" s="112" t="s">
        <v>318</v>
      </c>
      <c r="L23" s="112"/>
      <c r="M23" s="112" t="s">
        <v>318</v>
      </c>
      <c r="N23" s="112" t="s">
        <v>318</v>
      </c>
    </row>
    <row r="24" spans="1:14" ht="38.25" x14ac:dyDescent="0.25">
      <c r="A24" s="112" t="s">
        <v>316</v>
      </c>
      <c r="B24" s="235" t="s">
        <v>319</v>
      </c>
      <c r="C24" s="115" t="s">
        <v>192</v>
      </c>
      <c r="D24" s="117">
        <v>76500000</v>
      </c>
      <c r="E24" s="112" t="s">
        <v>193</v>
      </c>
      <c r="F24" s="115" t="s">
        <v>309</v>
      </c>
      <c r="G24" s="112" t="s">
        <v>65</v>
      </c>
      <c r="H24" s="112" t="s">
        <v>193</v>
      </c>
      <c r="I24" s="112" t="s">
        <v>318</v>
      </c>
      <c r="J24" s="112" t="s">
        <v>318</v>
      </c>
      <c r="K24" s="112" t="s">
        <v>318</v>
      </c>
      <c r="L24" s="112"/>
      <c r="M24" s="112" t="s">
        <v>318</v>
      </c>
      <c r="N24" s="112" t="s">
        <v>318</v>
      </c>
    </row>
    <row r="25" spans="1:14" ht="76.5" x14ac:dyDescent="0.25">
      <c r="A25" s="112" t="s">
        <v>316</v>
      </c>
      <c r="B25" s="235" t="s">
        <v>320</v>
      </c>
      <c r="C25" s="115" t="s">
        <v>192</v>
      </c>
      <c r="D25" s="117">
        <v>76500000</v>
      </c>
      <c r="E25" s="112" t="s">
        <v>193</v>
      </c>
      <c r="F25" s="115" t="s">
        <v>309</v>
      </c>
      <c r="G25" s="112" t="s">
        <v>65</v>
      </c>
      <c r="H25" s="112" t="s">
        <v>193</v>
      </c>
      <c r="I25" s="112" t="s">
        <v>15</v>
      </c>
      <c r="J25" s="112" t="s">
        <v>4</v>
      </c>
      <c r="K25" s="112" t="s">
        <v>5</v>
      </c>
      <c r="L25" s="112"/>
      <c r="M25" s="112" t="s">
        <v>6</v>
      </c>
      <c r="N25" s="112" t="s">
        <v>15</v>
      </c>
    </row>
    <row r="26" spans="1:14" ht="38.25" x14ac:dyDescent="0.25">
      <c r="A26" s="112" t="s">
        <v>321</v>
      </c>
      <c r="B26" s="235" t="s">
        <v>322</v>
      </c>
      <c r="C26" s="115" t="s">
        <v>192</v>
      </c>
      <c r="D26" s="117">
        <v>1142660893</v>
      </c>
      <c r="E26" s="112" t="s">
        <v>193</v>
      </c>
      <c r="F26" s="115" t="s">
        <v>309</v>
      </c>
      <c r="G26" s="112" t="s">
        <v>65</v>
      </c>
      <c r="H26" s="112" t="s">
        <v>193</v>
      </c>
      <c r="I26" s="112" t="s">
        <v>15</v>
      </c>
      <c r="J26" s="112" t="s">
        <v>4</v>
      </c>
      <c r="K26" s="112" t="s">
        <v>5</v>
      </c>
      <c r="L26" s="112"/>
      <c r="M26" s="112" t="s">
        <v>6</v>
      </c>
      <c r="N26" s="112" t="s">
        <v>15</v>
      </c>
    </row>
    <row r="27" spans="1:14" ht="38.25" x14ac:dyDescent="0.25">
      <c r="A27" s="112" t="s">
        <v>316</v>
      </c>
      <c r="B27" s="235" t="s">
        <v>323</v>
      </c>
      <c r="C27" s="115" t="s">
        <v>192</v>
      </c>
      <c r="D27" s="117">
        <v>76500000</v>
      </c>
      <c r="E27" s="112" t="s">
        <v>193</v>
      </c>
      <c r="F27" s="115" t="s">
        <v>309</v>
      </c>
      <c r="G27" s="112" t="s">
        <v>65</v>
      </c>
      <c r="H27" s="112" t="s">
        <v>193</v>
      </c>
      <c r="I27" s="112" t="s">
        <v>15</v>
      </c>
      <c r="J27" s="112" t="s">
        <v>4</v>
      </c>
      <c r="K27" s="112" t="s">
        <v>5</v>
      </c>
      <c r="L27" s="112"/>
      <c r="M27" s="112" t="s">
        <v>6</v>
      </c>
      <c r="N27" s="112" t="s">
        <v>15</v>
      </c>
    </row>
    <row r="28" spans="1:14" ht="38.25" x14ac:dyDescent="0.25">
      <c r="A28" s="112" t="s">
        <v>316</v>
      </c>
      <c r="B28" s="235" t="s">
        <v>324</v>
      </c>
      <c r="C28" s="115" t="s">
        <v>192</v>
      </c>
      <c r="D28" s="117">
        <v>100000000</v>
      </c>
      <c r="E28" s="112" t="s">
        <v>193</v>
      </c>
      <c r="F28" s="115" t="s">
        <v>309</v>
      </c>
      <c r="G28" s="112" t="s">
        <v>65</v>
      </c>
      <c r="H28" s="112" t="s">
        <v>193</v>
      </c>
      <c r="I28" s="112" t="s">
        <v>15</v>
      </c>
      <c r="J28" s="112" t="s">
        <v>4</v>
      </c>
      <c r="K28" s="112" t="s">
        <v>5</v>
      </c>
      <c r="L28" s="112"/>
      <c r="M28" s="112" t="s">
        <v>6</v>
      </c>
      <c r="N28" s="112" t="s">
        <v>15</v>
      </c>
    </row>
    <row r="29" spans="1:14" ht="51" x14ac:dyDescent="0.25">
      <c r="A29" s="112" t="s">
        <v>325</v>
      </c>
      <c r="B29" s="235" t="s">
        <v>326</v>
      </c>
      <c r="C29" s="115" t="s">
        <v>192</v>
      </c>
      <c r="D29" s="117">
        <v>150000000</v>
      </c>
      <c r="E29" s="112" t="s">
        <v>193</v>
      </c>
      <c r="F29" s="115" t="s">
        <v>327</v>
      </c>
      <c r="G29" s="112" t="s">
        <v>65</v>
      </c>
      <c r="H29" s="112" t="s">
        <v>193</v>
      </c>
      <c r="I29" s="112" t="s">
        <v>7</v>
      </c>
      <c r="J29" s="112" t="s">
        <v>193</v>
      </c>
      <c r="K29" s="112" t="s">
        <v>7</v>
      </c>
      <c r="L29" s="97"/>
      <c r="M29" s="112" t="s">
        <v>7</v>
      </c>
      <c r="N29" s="112" t="s">
        <v>193</v>
      </c>
    </row>
    <row r="30" spans="1:14" ht="30" x14ac:dyDescent="0.25">
      <c r="A30" s="112" t="s">
        <v>328</v>
      </c>
      <c r="B30" s="235" t="s">
        <v>329</v>
      </c>
      <c r="C30" s="115" t="s">
        <v>192</v>
      </c>
      <c r="D30" s="117">
        <v>120000000</v>
      </c>
      <c r="E30" s="112" t="s">
        <v>193</v>
      </c>
      <c r="F30" s="115" t="s">
        <v>327</v>
      </c>
      <c r="G30" s="112" t="s">
        <v>65</v>
      </c>
      <c r="H30" s="112" t="s">
        <v>193</v>
      </c>
      <c r="I30" s="112" t="s">
        <v>7</v>
      </c>
      <c r="J30" s="112" t="s">
        <v>193</v>
      </c>
      <c r="K30" s="112" t="s">
        <v>7</v>
      </c>
      <c r="L30" s="97"/>
      <c r="M30" s="112" t="s">
        <v>7</v>
      </c>
      <c r="N30" s="112" t="s">
        <v>193</v>
      </c>
    </row>
    <row r="31" spans="1:14" ht="51" x14ac:dyDescent="0.25">
      <c r="A31" s="112" t="s">
        <v>330</v>
      </c>
      <c r="B31" s="235" t="s">
        <v>331</v>
      </c>
      <c r="C31" s="115" t="s">
        <v>192</v>
      </c>
      <c r="D31" s="117">
        <v>70000000</v>
      </c>
      <c r="E31" s="112" t="s">
        <v>193</v>
      </c>
      <c r="F31" s="115" t="s">
        <v>327</v>
      </c>
      <c r="G31" s="112" t="s">
        <v>65</v>
      </c>
      <c r="H31" s="112" t="s">
        <v>193</v>
      </c>
      <c r="I31" s="112" t="s">
        <v>6</v>
      </c>
      <c r="J31" s="112" t="s">
        <v>193</v>
      </c>
      <c r="K31" s="112" t="s">
        <v>6</v>
      </c>
      <c r="L31" s="97"/>
      <c r="M31" s="112" t="s">
        <v>6</v>
      </c>
      <c r="N31" s="112" t="s">
        <v>193</v>
      </c>
    </row>
    <row r="32" spans="1:14" ht="30" x14ac:dyDescent="0.25">
      <c r="A32" s="112" t="s">
        <v>325</v>
      </c>
      <c r="B32" s="235" t="s">
        <v>332</v>
      </c>
      <c r="C32" s="115" t="s">
        <v>192</v>
      </c>
      <c r="D32" s="117">
        <v>500000000</v>
      </c>
      <c r="E32" s="112" t="s">
        <v>193</v>
      </c>
      <c r="F32" s="115" t="s">
        <v>327</v>
      </c>
      <c r="G32" s="112" t="s">
        <v>65</v>
      </c>
      <c r="H32" s="112" t="s">
        <v>193</v>
      </c>
      <c r="I32" s="112" t="s">
        <v>7</v>
      </c>
      <c r="J32" s="112" t="s">
        <v>193</v>
      </c>
      <c r="K32" s="112" t="s">
        <v>7</v>
      </c>
      <c r="L32" s="97"/>
      <c r="M32" s="112" t="s">
        <v>7</v>
      </c>
      <c r="N32" s="112" t="s">
        <v>193</v>
      </c>
    </row>
    <row r="33" spans="1:14" x14ac:dyDescent="0.25">
      <c r="A33" s="112"/>
      <c r="B33" s="236"/>
      <c r="C33" s="228">
        <v>7860000000</v>
      </c>
      <c r="D33" s="229">
        <f>SUM(D22:D32)</f>
        <v>3588660893</v>
      </c>
      <c r="E33" s="112"/>
      <c r="F33" s="115"/>
      <c r="G33" s="112"/>
      <c r="H33" s="112"/>
      <c r="I33" s="112"/>
      <c r="J33" s="112"/>
      <c r="K33" s="112"/>
      <c r="L33" s="97"/>
      <c r="M33" s="112"/>
      <c r="N33" s="112"/>
    </row>
    <row r="34" spans="1:14" ht="135" x14ac:dyDescent="0.25">
      <c r="A34" s="107" t="s">
        <v>259</v>
      </c>
      <c r="B34" s="235" t="s">
        <v>260</v>
      </c>
      <c r="C34" s="115" t="s">
        <v>261</v>
      </c>
      <c r="D34" s="117">
        <v>1500000000</v>
      </c>
      <c r="E34" s="112" t="s">
        <v>193</v>
      </c>
      <c r="F34" s="115" t="s">
        <v>262</v>
      </c>
      <c r="G34" s="112" t="s">
        <v>65</v>
      </c>
      <c r="H34" s="112" t="s">
        <v>193</v>
      </c>
      <c r="I34" s="112" t="s">
        <v>5</v>
      </c>
      <c r="J34" s="112" t="s">
        <v>6</v>
      </c>
      <c r="K34" s="112" t="s">
        <v>9</v>
      </c>
      <c r="L34" s="112" t="s">
        <v>9</v>
      </c>
      <c r="M34" s="112" t="s">
        <v>10</v>
      </c>
      <c r="N34" s="112" t="s">
        <v>15</v>
      </c>
    </row>
    <row r="35" spans="1:14" ht="38.25" x14ac:dyDescent="0.25">
      <c r="A35" s="107" t="s">
        <v>263</v>
      </c>
      <c r="B35" s="235" t="s">
        <v>264</v>
      </c>
      <c r="C35" s="115" t="s">
        <v>265</v>
      </c>
      <c r="D35" s="117">
        <v>700000000</v>
      </c>
      <c r="E35" s="112" t="s">
        <v>193</v>
      </c>
      <c r="F35" s="115" t="s">
        <v>262</v>
      </c>
      <c r="G35" s="112" t="s">
        <v>65</v>
      </c>
      <c r="H35" s="112"/>
      <c r="I35" s="112" t="s">
        <v>6</v>
      </c>
      <c r="J35" s="112" t="s">
        <v>6</v>
      </c>
      <c r="K35" s="112" t="s">
        <v>9</v>
      </c>
      <c r="L35" s="112" t="s">
        <v>10</v>
      </c>
      <c r="M35" s="112" t="s">
        <v>10</v>
      </c>
      <c r="N35" s="112" t="s">
        <v>15</v>
      </c>
    </row>
    <row r="36" spans="1:14" ht="63.75" x14ac:dyDescent="0.25">
      <c r="A36" s="107" t="s">
        <v>263</v>
      </c>
      <c r="B36" s="235" t="s">
        <v>266</v>
      </c>
      <c r="C36" s="115" t="s">
        <v>265</v>
      </c>
      <c r="D36" s="117">
        <v>800000000</v>
      </c>
      <c r="E36" s="112" t="s">
        <v>193</v>
      </c>
      <c r="F36" s="115" t="s">
        <v>262</v>
      </c>
      <c r="G36" s="112" t="s">
        <v>65</v>
      </c>
      <c r="H36" s="112" t="s">
        <v>193</v>
      </c>
      <c r="I36" s="112" t="s">
        <v>6</v>
      </c>
      <c r="J36" s="112" t="s">
        <v>6</v>
      </c>
      <c r="K36" s="112" t="s">
        <v>9</v>
      </c>
      <c r="L36" s="112" t="s">
        <v>10</v>
      </c>
      <c r="M36" s="112" t="s">
        <v>10</v>
      </c>
      <c r="N36" s="112" t="s">
        <v>15</v>
      </c>
    </row>
    <row r="37" spans="1:14" ht="51" x14ac:dyDescent="0.25">
      <c r="A37" s="107" t="s">
        <v>263</v>
      </c>
      <c r="B37" s="235" t="s">
        <v>267</v>
      </c>
      <c r="C37" s="115" t="s">
        <v>63</v>
      </c>
      <c r="D37" s="117">
        <v>537000000</v>
      </c>
      <c r="E37" s="112" t="s">
        <v>193</v>
      </c>
      <c r="F37" s="115" t="s">
        <v>262</v>
      </c>
      <c r="G37" s="112" t="s">
        <v>65</v>
      </c>
      <c r="H37" s="112" t="s">
        <v>193</v>
      </c>
      <c r="I37" s="112" t="s">
        <v>6</v>
      </c>
      <c r="J37" s="112" t="s">
        <v>6</v>
      </c>
      <c r="K37" s="112" t="s">
        <v>9</v>
      </c>
      <c r="L37" s="112" t="s">
        <v>10</v>
      </c>
      <c r="M37" s="112" t="s">
        <v>10</v>
      </c>
      <c r="N37" s="112" t="s">
        <v>15</v>
      </c>
    </row>
    <row r="38" spans="1:14" ht="25.5" x14ac:dyDescent="0.25">
      <c r="A38" s="107" t="s">
        <v>263</v>
      </c>
      <c r="B38" s="235" t="s">
        <v>268</v>
      </c>
      <c r="C38" s="115" t="s">
        <v>230</v>
      </c>
      <c r="D38" s="119">
        <v>600000000</v>
      </c>
      <c r="E38" s="120" t="s">
        <v>193</v>
      </c>
      <c r="F38" s="115" t="s">
        <v>269</v>
      </c>
      <c r="G38" s="112" t="s">
        <v>65</v>
      </c>
      <c r="H38" s="112" t="s">
        <v>193</v>
      </c>
      <c r="I38" s="112" t="s">
        <v>6</v>
      </c>
      <c r="J38" s="112" t="s">
        <v>6</v>
      </c>
      <c r="K38" s="112" t="s">
        <v>9</v>
      </c>
      <c r="L38" s="112" t="s">
        <v>10</v>
      </c>
      <c r="M38" s="112" t="s">
        <v>10</v>
      </c>
      <c r="N38" s="112" t="s">
        <v>15</v>
      </c>
    </row>
    <row r="39" spans="1:14" ht="25.5" x14ac:dyDescent="0.25">
      <c r="A39" s="107" t="s">
        <v>263</v>
      </c>
      <c r="B39" s="235" t="s">
        <v>270</v>
      </c>
      <c r="C39" s="115" t="s">
        <v>230</v>
      </c>
      <c r="D39" s="119">
        <v>600000000</v>
      </c>
      <c r="E39" s="120" t="s">
        <v>193</v>
      </c>
      <c r="F39" s="115" t="s">
        <v>193</v>
      </c>
      <c r="G39" s="112" t="s">
        <v>65</v>
      </c>
      <c r="H39" s="112" t="s">
        <v>193</v>
      </c>
      <c r="I39" s="112" t="s">
        <v>6</v>
      </c>
      <c r="J39" s="112" t="s">
        <v>6</v>
      </c>
      <c r="K39" s="112" t="s">
        <v>9</v>
      </c>
      <c r="L39" s="112" t="s">
        <v>10</v>
      </c>
      <c r="M39" s="112" t="s">
        <v>10</v>
      </c>
      <c r="N39" s="112" t="s">
        <v>15</v>
      </c>
    </row>
    <row r="40" spans="1:14" x14ac:dyDescent="0.25">
      <c r="A40" s="112" t="s">
        <v>271</v>
      </c>
      <c r="B40" s="235" t="s">
        <v>272</v>
      </c>
      <c r="C40" s="115"/>
      <c r="D40" s="117">
        <v>60000000</v>
      </c>
      <c r="E40" s="112" t="s">
        <v>193</v>
      </c>
      <c r="F40" s="112" t="s">
        <v>193</v>
      </c>
      <c r="G40" s="112"/>
      <c r="H40" s="112" t="s">
        <v>193</v>
      </c>
      <c r="I40" s="112"/>
      <c r="J40" s="112"/>
      <c r="K40" s="112"/>
      <c r="L40" s="112"/>
      <c r="M40" s="112"/>
      <c r="N40" s="112"/>
    </row>
    <row r="41" spans="1:14" x14ac:dyDescent="0.25">
      <c r="A41" s="112" t="s">
        <v>271</v>
      </c>
      <c r="B41" s="235" t="s">
        <v>273</v>
      </c>
      <c r="C41" s="115"/>
      <c r="D41" s="117">
        <v>150000000</v>
      </c>
      <c r="E41" s="112" t="s">
        <v>193</v>
      </c>
      <c r="F41" s="112" t="s">
        <v>193</v>
      </c>
      <c r="G41" s="112"/>
      <c r="H41" s="112" t="s">
        <v>193</v>
      </c>
      <c r="I41" s="112"/>
      <c r="J41" s="112"/>
      <c r="K41" s="112"/>
      <c r="L41" s="112"/>
      <c r="M41" s="112"/>
      <c r="N41" s="112"/>
    </row>
    <row r="42" spans="1:14" x14ac:dyDescent="0.25">
      <c r="A42" s="112" t="s">
        <v>271</v>
      </c>
      <c r="B42" s="235" t="s">
        <v>274</v>
      </c>
      <c r="C42" s="115"/>
      <c r="D42" s="117">
        <v>40000000</v>
      </c>
      <c r="E42" s="112" t="s">
        <v>193</v>
      </c>
      <c r="F42" s="112" t="s">
        <v>193</v>
      </c>
      <c r="G42" s="112"/>
      <c r="H42" s="112" t="s">
        <v>193</v>
      </c>
      <c r="I42" s="112"/>
      <c r="J42" s="112"/>
      <c r="K42" s="112"/>
      <c r="L42" s="112"/>
      <c r="M42" s="112"/>
      <c r="N42" s="112"/>
    </row>
    <row r="43" spans="1:14" x14ac:dyDescent="0.25">
      <c r="A43" s="122"/>
      <c r="B43" s="236"/>
      <c r="C43" s="228">
        <v>4987000000</v>
      </c>
      <c r="D43" s="229">
        <f>SUM(D34:D42)</f>
        <v>4987000000</v>
      </c>
      <c r="E43" s="112"/>
      <c r="F43" s="112"/>
      <c r="G43" s="112"/>
      <c r="H43" s="112"/>
      <c r="I43" s="112"/>
      <c r="J43" s="112"/>
      <c r="K43" s="112"/>
      <c r="L43" s="112"/>
      <c r="M43" s="112"/>
      <c r="N43" s="112"/>
    </row>
    <row r="44" spans="1:14" ht="102" x14ac:dyDescent="0.25">
      <c r="A44" s="114" t="s">
        <v>228</v>
      </c>
      <c r="B44" s="235" t="s">
        <v>232</v>
      </c>
      <c r="C44" s="115" t="s">
        <v>230</v>
      </c>
      <c r="D44" s="116">
        <v>5000000000</v>
      </c>
      <c r="E44" s="112" t="s">
        <v>193</v>
      </c>
      <c r="F44" s="112" t="s">
        <v>231</v>
      </c>
      <c r="G44" s="112" t="s">
        <v>65</v>
      </c>
      <c r="H44" s="112" t="s">
        <v>193</v>
      </c>
      <c r="I44" s="112" t="s">
        <v>6</v>
      </c>
      <c r="J44" s="112" t="s">
        <v>7</v>
      </c>
      <c r="K44" s="112" t="s">
        <v>11</v>
      </c>
      <c r="L44" s="112" t="s">
        <v>12</v>
      </c>
      <c r="M44" s="112" t="s">
        <v>12</v>
      </c>
      <c r="N44" s="112" t="s">
        <v>15</v>
      </c>
    </row>
    <row r="45" spans="1:14" ht="38.25" x14ac:dyDescent="0.25">
      <c r="A45" s="114" t="s">
        <v>233</v>
      </c>
      <c r="B45" s="235" t="s">
        <v>234</v>
      </c>
      <c r="C45" s="115" t="s">
        <v>230</v>
      </c>
      <c r="D45" s="116">
        <v>5000000000</v>
      </c>
      <c r="E45" s="112" t="s">
        <v>193</v>
      </c>
      <c r="F45" s="112" t="s">
        <v>231</v>
      </c>
      <c r="G45" s="112" t="s">
        <v>65</v>
      </c>
      <c r="H45" s="112" t="s">
        <v>193</v>
      </c>
      <c r="I45" s="112" t="s">
        <v>6</v>
      </c>
      <c r="J45" s="112" t="s">
        <v>7</v>
      </c>
      <c r="K45" s="112" t="s">
        <v>11</v>
      </c>
      <c r="L45" s="112" t="s">
        <v>12</v>
      </c>
      <c r="M45" s="112" t="s">
        <v>12</v>
      </c>
      <c r="N45" s="112" t="s">
        <v>15</v>
      </c>
    </row>
    <row r="46" spans="1:14" ht="51" x14ac:dyDescent="0.25">
      <c r="A46" s="246" t="s">
        <v>228</v>
      </c>
      <c r="B46" s="240" t="s">
        <v>229</v>
      </c>
      <c r="C46" s="245" t="s">
        <v>230</v>
      </c>
      <c r="D46" s="241">
        <v>2000000000</v>
      </c>
      <c r="E46" s="243" t="s">
        <v>193</v>
      </c>
      <c r="F46" s="244" t="s">
        <v>482</v>
      </c>
      <c r="G46" s="243" t="s">
        <v>65</v>
      </c>
      <c r="H46" s="243" t="s">
        <v>193</v>
      </c>
      <c r="I46" s="243" t="s">
        <v>6</v>
      </c>
      <c r="J46" s="242" t="s">
        <v>7</v>
      </c>
      <c r="K46" s="243" t="s">
        <v>11</v>
      </c>
      <c r="L46" s="243" t="s">
        <v>12</v>
      </c>
      <c r="M46" s="243" t="s">
        <v>12</v>
      </c>
      <c r="N46" s="243" t="s">
        <v>15</v>
      </c>
    </row>
    <row r="47" spans="1:14" x14ac:dyDescent="0.25">
      <c r="A47" s="226"/>
      <c r="B47" s="236"/>
      <c r="C47" s="228">
        <v>12000000000</v>
      </c>
      <c r="D47" s="229">
        <f>SUM(D44:D46)</f>
        <v>12000000000</v>
      </c>
      <c r="E47" s="112"/>
      <c r="F47" s="112"/>
      <c r="G47" s="112"/>
      <c r="H47" s="112"/>
      <c r="I47" s="112"/>
      <c r="J47" s="112"/>
      <c r="K47" s="112"/>
      <c r="L47" s="112"/>
      <c r="M47" s="112"/>
      <c r="N47" s="112"/>
    </row>
    <row r="48" spans="1:14" ht="51" x14ac:dyDescent="0.25">
      <c r="A48" s="112" t="s">
        <v>301</v>
      </c>
      <c r="B48" s="235" t="s">
        <v>302</v>
      </c>
      <c r="C48" s="115" t="s">
        <v>192</v>
      </c>
      <c r="D48" s="117">
        <v>2800000000</v>
      </c>
      <c r="E48" s="112" t="s">
        <v>193</v>
      </c>
      <c r="F48" s="115" t="s">
        <v>303</v>
      </c>
      <c r="G48" s="112" t="s">
        <v>65</v>
      </c>
      <c r="H48" s="112" t="s">
        <v>193</v>
      </c>
      <c r="I48" s="112" t="s">
        <v>5</v>
      </c>
      <c r="J48" s="112" t="s">
        <v>5</v>
      </c>
      <c r="K48" s="112" t="s">
        <v>9</v>
      </c>
      <c r="L48" s="112"/>
      <c r="M48" s="112" t="s">
        <v>10</v>
      </c>
      <c r="N48" s="112" t="s">
        <v>15</v>
      </c>
    </row>
    <row r="49" spans="1:14" ht="38.25" x14ac:dyDescent="0.25">
      <c r="A49" s="112" t="s">
        <v>304</v>
      </c>
      <c r="B49" s="235" t="s">
        <v>305</v>
      </c>
      <c r="C49" s="115" t="s">
        <v>192</v>
      </c>
      <c r="D49" s="117">
        <v>1200000000</v>
      </c>
      <c r="E49" s="112" t="s">
        <v>193</v>
      </c>
      <c r="F49" s="115" t="s">
        <v>306</v>
      </c>
      <c r="G49" s="112" t="s">
        <v>65</v>
      </c>
      <c r="H49" s="112" t="s">
        <v>193</v>
      </c>
      <c r="I49" s="112" t="s">
        <v>5</v>
      </c>
      <c r="J49" s="112" t="s">
        <v>5</v>
      </c>
      <c r="K49" s="112" t="s">
        <v>9</v>
      </c>
      <c r="L49" s="112"/>
      <c r="M49" s="112" t="s">
        <v>10</v>
      </c>
      <c r="N49" s="112" t="s">
        <v>15</v>
      </c>
    </row>
    <row r="50" spans="1:14" ht="63.75" x14ac:dyDescent="0.25">
      <c r="A50" s="112" t="s">
        <v>307</v>
      </c>
      <c r="B50" s="235" t="s">
        <v>308</v>
      </c>
      <c r="C50" s="115" t="s">
        <v>192</v>
      </c>
      <c r="D50" s="117">
        <v>500000000</v>
      </c>
      <c r="E50" s="112" t="s">
        <v>193</v>
      </c>
      <c r="F50" s="115" t="s">
        <v>309</v>
      </c>
      <c r="G50" s="112" t="s">
        <v>65</v>
      </c>
      <c r="H50" s="112" t="s">
        <v>193</v>
      </c>
      <c r="I50" s="112" t="s">
        <v>6</v>
      </c>
      <c r="J50" s="112" t="s">
        <v>6</v>
      </c>
      <c r="K50" s="112" t="s">
        <v>9</v>
      </c>
      <c r="L50" s="112"/>
      <c r="M50" s="112" t="s">
        <v>10</v>
      </c>
      <c r="N50" s="112" t="s">
        <v>14</v>
      </c>
    </row>
    <row r="51" spans="1:14" ht="51" x14ac:dyDescent="0.25">
      <c r="A51" s="122"/>
      <c r="B51" s="235" t="s">
        <v>310</v>
      </c>
      <c r="C51" s="115" t="s">
        <v>192</v>
      </c>
      <c r="D51" s="123">
        <v>2302000000</v>
      </c>
      <c r="E51" s="112" t="s">
        <v>193</v>
      </c>
      <c r="F51" s="112" t="s">
        <v>193</v>
      </c>
      <c r="G51" s="112" t="s">
        <v>193</v>
      </c>
      <c r="H51" s="112" t="s">
        <v>193</v>
      </c>
      <c r="I51" s="1695" t="s">
        <v>250</v>
      </c>
      <c r="J51" s="1696"/>
      <c r="K51" s="1696"/>
      <c r="L51" s="1696"/>
      <c r="M51" s="1696"/>
      <c r="N51" s="122" t="s">
        <v>11</v>
      </c>
    </row>
    <row r="52" spans="1:14" x14ac:dyDescent="0.25">
      <c r="A52" s="112" t="s">
        <v>301</v>
      </c>
      <c r="B52" s="235" t="s">
        <v>281</v>
      </c>
      <c r="C52" s="115"/>
      <c r="D52" s="117">
        <v>380000000</v>
      </c>
      <c r="E52" s="112" t="s">
        <v>193</v>
      </c>
      <c r="F52" s="112" t="s">
        <v>193</v>
      </c>
      <c r="G52" s="112"/>
      <c r="H52" s="112" t="s">
        <v>193</v>
      </c>
      <c r="I52" s="112"/>
      <c r="J52" s="112"/>
      <c r="K52" s="112"/>
      <c r="L52" s="112"/>
      <c r="M52" s="112"/>
      <c r="N52" s="112"/>
    </row>
    <row r="53" spans="1:14" x14ac:dyDescent="0.25">
      <c r="A53" s="112" t="s">
        <v>301</v>
      </c>
      <c r="B53" s="235" t="s">
        <v>272</v>
      </c>
      <c r="C53" s="115"/>
      <c r="D53" s="117">
        <v>300000000</v>
      </c>
      <c r="E53" s="112" t="s">
        <v>193</v>
      </c>
      <c r="F53" s="112" t="s">
        <v>193</v>
      </c>
      <c r="G53" s="112"/>
      <c r="H53" s="112" t="s">
        <v>193</v>
      </c>
      <c r="I53" s="112"/>
      <c r="J53" s="112"/>
      <c r="K53" s="112"/>
      <c r="L53" s="112"/>
      <c r="M53" s="112"/>
      <c r="N53" s="112"/>
    </row>
    <row r="54" spans="1:14" x14ac:dyDescent="0.25">
      <c r="A54" s="112" t="s">
        <v>301</v>
      </c>
      <c r="B54" s="235" t="s">
        <v>311</v>
      </c>
      <c r="C54" s="115"/>
      <c r="D54" s="117">
        <v>125000000</v>
      </c>
      <c r="E54" s="112" t="s">
        <v>193</v>
      </c>
      <c r="F54" s="112" t="s">
        <v>193</v>
      </c>
      <c r="G54" s="112"/>
      <c r="H54" s="112" t="s">
        <v>193</v>
      </c>
      <c r="I54" s="112"/>
      <c r="J54" s="112"/>
      <c r="K54" s="112"/>
      <c r="L54" s="112"/>
      <c r="M54" s="112"/>
      <c r="N54" s="112"/>
    </row>
    <row r="55" spans="1:14" x14ac:dyDescent="0.25">
      <c r="A55" s="122"/>
      <c r="B55" s="236"/>
      <c r="C55" s="228">
        <v>13750000000</v>
      </c>
      <c r="D55" s="229">
        <f>SUM(D48:D54)</f>
        <v>7607000000</v>
      </c>
      <c r="E55" s="112"/>
      <c r="F55" s="112"/>
      <c r="G55" s="112"/>
      <c r="H55" s="112"/>
      <c r="I55" s="112"/>
      <c r="J55" s="112"/>
      <c r="K55" s="112"/>
      <c r="L55" s="112"/>
      <c r="M55" s="112"/>
      <c r="N55" s="112"/>
    </row>
    <row r="56" spans="1:14" ht="89.25" x14ac:dyDescent="0.25">
      <c r="A56" s="114" t="s">
        <v>292</v>
      </c>
      <c r="B56" s="235" t="s">
        <v>293</v>
      </c>
      <c r="C56" s="227" t="s">
        <v>294</v>
      </c>
      <c r="D56" s="117">
        <v>800000000</v>
      </c>
      <c r="E56" s="112" t="s">
        <v>193</v>
      </c>
      <c r="F56" s="112" t="s">
        <v>193</v>
      </c>
      <c r="G56" s="112" t="s">
        <v>65</v>
      </c>
      <c r="H56" s="112" t="s">
        <v>193</v>
      </c>
      <c r="I56" s="112" t="s">
        <v>4</v>
      </c>
      <c r="J56" s="112" t="s">
        <v>4</v>
      </c>
      <c r="K56" s="112" t="s">
        <v>6</v>
      </c>
      <c r="L56" s="112" t="s">
        <v>6</v>
      </c>
      <c r="M56" s="112" t="s">
        <v>7</v>
      </c>
      <c r="N56" s="112" t="s">
        <v>15</v>
      </c>
    </row>
    <row r="57" spans="1:14" ht="51" x14ac:dyDescent="0.25">
      <c r="A57" s="124" t="s">
        <v>292</v>
      </c>
      <c r="B57" s="237" t="s">
        <v>333</v>
      </c>
      <c r="C57" s="115" t="s">
        <v>287</v>
      </c>
      <c r="D57" s="117">
        <v>538888888</v>
      </c>
      <c r="E57" s="125" t="s">
        <v>193</v>
      </c>
      <c r="F57" s="125" t="s">
        <v>334</v>
      </c>
      <c r="G57" s="112" t="s">
        <v>65</v>
      </c>
      <c r="H57" s="125" t="s">
        <v>193</v>
      </c>
      <c r="I57" s="125" t="s">
        <v>6</v>
      </c>
      <c r="J57" s="125" t="s">
        <v>6</v>
      </c>
      <c r="K57" s="125" t="s">
        <v>7</v>
      </c>
      <c r="L57" s="125" t="s">
        <v>8</v>
      </c>
      <c r="M57" s="125" t="s">
        <v>9</v>
      </c>
      <c r="N57" s="126" t="s">
        <v>13</v>
      </c>
    </row>
    <row r="58" spans="1:14" ht="38.25" x14ac:dyDescent="0.25">
      <c r="A58" s="124" t="s">
        <v>292</v>
      </c>
      <c r="B58" s="235" t="s">
        <v>335</v>
      </c>
      <c r="C58" s="115" t="s">
        <v>336</v>
      </c>
      <c r="D58" s="127">
        <v>70000000</v>
      </c>
      <c r="E58" s="125" t="s">
        <v>193</v>
      </c>
      <c r="F58" s="125" t="s">
        <v>193</v>
      </c>
      <c r="G58" s="125" t="s">
        <v>65</v>
      </c>
      <c r="H58" s="112" t="s">
        <v>193</v>
      </c>
      <c r="I58" s="125" t="s">
        <v>4</v>
      </c>
      <c r="J58" s="125" t="s">
        <v>4</v>
      </c>
      <c r="K58" s="125" t="s">
        <v>4</v>
      </c>
      <c r="L58" s="125" t="s">
        <v>5</v>
      </c>
      <c r="M58" s="125" t="s">
        <v>5</v>
      </c>
      <c r="N58" s="126" t="s">
        <v>15</v>
      </c>
    </row>
    <row r="59" spans="1:14" ht="180" x14ac:dyDescent="0.25">
      <c r="A59" s="124" t="s">
        <v>292</v>
      </c>
      <c r="B59" s="235" t="s">
        <v>337</v>
      </c>
      <c r="C59" s="115" t="s">
        <v>338</v>
      </c>
      <c r="D59" s="127">
        <v>255000000</v>
      </c>
      <c r="E59" s="125" t="s">
        <v>193</v>
      </c>
      <c r="F59" s="125" t="s">
        <v>193</v>
      </c>
      <c r="G59" s="125" t="s">
        <v>65</v>
      </c>
      <c r="H59" s="125" t="s">
        <v>193</v>
      </c>
      <c r="I59" s="125" t="s">
        <v>5</v>
      </c>
      <c r="J59" s="125" t="s">
        <v>6</v>
      </c>
      <c r="K59" s="125" t="s">
        <v>6</v>
      </c>
      <c r="L59" s="125" t="s">
        <v>7</v>
      </c>
      <c r="M59" s="125" t="s">
        <v>7</v>
      </c>
      <c r="N59" s="126" t="s">
        <v>15</v>
      </c>
    </row>
    <row r="60" spans="1:14" ht="180" x14ac:dyDescent="0.25">
      <c r="A60" s="128" t="s">
        <v>339</v>
      </c>
      <c r="B60" s="235" t="s">
        <v>340</v>
      </c>
      <c r="C60" s="115" t="s">
        <v>338</v>
      </c>
      <c r="D60" s="127">
        <v>33700000</v>
      </c>
      <c r="E60" s="125" t="s">
        <v>193</v>
      </c>
      <c r="F60" s="125" t="s">
        <v>193</v>
      </c>
      <c r="G60" s="125" t="s">
        <v>65</v>
      </c>
      <c r="H60" s="125" t="s">
        <v>193</v>
      </c>
      <c r="I60" s="125" t="s">
        <v>7</v>
      </c>
      <c r="J60" s="125" t="s">
        <v>7</v>
      </c>
      <c r="K60" s="125" t="s">
        <v>7</v>
      </c>
      <c r="L60" s="125" t="s">
        <v>8</v>
      </c>
      <c r="M60" s="125" t="s">
        <v>8</v>
      </c>
      <c r="N60" s="126" t="s">
        <v>10</v>
      </c>
    </row>
    <row r="61" spans="1:14" ht="180" x14ac:dyDescent="0.25">
      <c r="A61" s="124" t="s">
        <v>341</v>
      </c>
      <c r="B61" s="235" t="s">
        <v>342</v>
      </c>
      <c r="C61" s="115" t="s">
        <v>338</v>
      </c>
      <c r="D61" s="127">
        <v>259000000</v>
      </c>
      <c r="E61" s="125" t="s">
        <v>193</v>
      </c>
      <c r="F61" s="125" t="s">
        <v>193</v>
      </c>
      <c r="G61" s="125" t="s">
        <v>65</v>
      </c>
      <c r="H61" s="125" t="s">
        <v>193</v>
      </c>
      <c r="I61" s="125" t="s">
        <v>5</v>
      </c>
      <c r="J61" s="125" t="s">
        <v>6</v>
      </c>
      <c r="K61" s="125" t="s">
        <v>6</v>
      </c>
      <c r="L61" s="125" t="s">
        <v>7</v>
      </c>
      <c r="M61" s="125" t="s">
        <v>7</v>
      </c>
      <c r="N61" s="126" t="s">
        <v>15</v>
      </c>
    </row>
    <row r="62" spans="1:14" ht="180" x14ac:dyDescent="0.25">
      <c r="A62" s="124" t="s">
        <v>341</v>
      </c>
      <c r="B62" s="235" t="s">
        <v>343</v>
      </c>
      <c r="C62" s="115" t="s">
        <v>338</v>
      </c>
      <c r="D62" s="127">
        <v>33700000</v>
      </c>
      <c r="E62" s="125" t="s">
        <v>193</v>
      </c>
      <c r="F62" s="125" t="s">
        <v>193</v>
      </c>
      <c r="G62" s="125" t="s">
        <v>65</v>
      </c>
      <c r="H62" s="125" t="s">
        <v>193</v>
      </c>
      <c r="I62" s="125" t="s">
        <v>8</v>
      </c>
      <c r="J62" s="125" t="s">
        <v>8</v>
      </c>
      <c r="K62" s="125" t="s">
        <v>8</v>
      </c>
      <c r="L62" s="125" t="s">
        <v>9</v>
      </c>
      <c r="M62" s="125" t="s">
        <v>9</v>
      </c>
      <c r="N62" s="126" t="s">
        <v>11</v>
      </c>
    </row>
    <row r="63" spans="1:14" ht="180" x14ac:dyDescent="0.25">
      <c r="A63" s="124" t="s">
        <v>344</v>
      </c>
      <c r="B63" s="235" t="s">
        <v>345</v>
      </c>
      <c r="C63" s="115" t="s">
        <v>338</v>
      </c>
      <c r="D63" s="127">
        <v>150000000</v>
      </c>
      <c r="E63" s="125" t="s">
        <v>193</v>
      </c>
      <c r="F63" s="125" t="s">
        <v>193</v>
      </c>
      <c r="G63" s="125" t="s">
        <v>65</v>
      </c>
      <c r="H63" s="125" t="s">
        <v>193</v>
      </c>
      <c r="I63" s="125" t="s">
        <v>5</v>
      </c>
      <c r="J63" s="125" t="s">
        <v>6</v>
      </c>
      <c r="K63" s="125" t="s">
        <v>6</v>
      </c>
      <c r="L63" s="125" t="s">
        <v>8</v>
      </c>
      <c r="M63" s="125" t="s">
        <v>8</v>
      </c>
      <c r="N63" s="126" t="s">
        <v>12</v>
      </c>
    </row>
    <row r="64" spans="1:14" ht="180" x14ac:dyDescent="0.25">
      <c r="A64" s="124" t="s">
        <v>344</v>
      </c>
      <c r="B64" s="235" t="s">
        <v>346</v>
      </c>
      <c r="C64" s="115" t="s">
        <v>338</v>
      </c>
      <c r="D64" s="127">
        <v>70000000</v>
      </c>
      <c r="E64" s="125" t="s">
        <v>193</v>
      </c>
      <c r="F64" s="125" t="s">
        <v>193</v>
      </c>
      <c r="G64" s="125" t="s">
        <v>65</v>
      </c>
      <c r="H64" s="125" t="s">
        <v>193</v>
      </c>
      <c r="I64" s="125" t="s">
        <v>8</v>
      </c>
      <c r="J64" s="125" t="s">
        <v>8</v>
      </c>
      <c r="K64" s="125" t="s">
        <v>9</v>
      </c>
      <c r="L64" s="125" t="s">
        <v>9</v>
      </c>
      <c r="M64" s="125" t="s">
        <v>9</v>
      </c>
      <c r="N64" s="126" t="s">
        <v>11</v>
      </c>
    </row>
    <row r="65" spans="1:14" x14ac:dyDescent="0.25">
      <c r="A65" s="124" t="s">
        <v>347</v>
      </c>
      <c r="B65" s="235" t="s">
        <v>281</v>
      </c>
      <c r="C65" s="115"/>
      <c r="D65" s="127">
        <v>370000000</v>
      </c>
      <c r="E65" s="125" t="s">
        <v>193</v>
      </c>
      <c r="F65" s="125" t="s">
        <v>193</v>
      </c>
      <c r="G65" s="125"/>
      <c r="H65" s="125" t="s">
        <v>193</v>
      </c>
      <c r="I65" s="125"/>
      <c r="J65" s="125"/>
      <c r="K65" s="125"/>
      <c r="L65" s="125"/>
      <c r="M65" s="125"/>
      <c r="N65" s="126"/>
    </row>
    <row r="66" spans="1:14" x14ac:dyDescent="0.25">
      <c r="A66" s="124" t="s">
        <v>347</v>
      </c>
      <c r="B66" s="235" t="s">
        <v>272</v>
      </c>
      <c r="C66" s="115"/>
      <c r="D66" s="127">
        <v>340000000</v>
      </c>
      <c r="E66" s="125" t="s">
        <v>193</v>
      </c>
      <c r="F66" s="125" t="s">
        <v>193</v>
      </c>
      <c r="G66" s="125"/>
      <c r="H66" s="125" t="s">
        <v>193</v>
      </c>
      <c r="I66" s="125"/>
      <c r="J66" s="125"/>
      <c r="K66" s="125"/>
      <c r="L66" s="125"/>
      <c r="M66" s="125"/>
      <c r="N66" s="126"/>
    </row>
    <row r="67" spans="1:14" x14ac:dyDescent="0.25">
      <c r="A67" s="124" t="s">
        <v>347</v>
      </c>
      <c r="B67" s="235" t="s">
        <v>311</v>
      </c>
      <c r="C67" s="115"/>
      <c r="D67" s="127">
        <v>990000000</v>
      </c>
      <c r="E67" s="125" t="s">
        <v>193</v>
      </c>
      <c r="F67" s="125" t="s">
        <v>193</v>
      </c>
      <c r="G67" s="125"/>
      <c r="H67" s="125" t="s">
        <v>193</v>
      </c>
      <c r="I67" s="125"/>
      <c r="J67" s="125"/>
      <c r="K67" s="125"/>
      <c r="L67" s="125"/>
      <c r="M67" s="125"/>
      <c r="N67" s="126"/>
    </row>
    <row r="68" spans="1:14" x14ac:dyDescent="0.25">
      <c r="A68" s="124" t="s">
        <v>347</v>
      </c>
      <c r="B68" s="235" t="s">
        <v>348</v>
      </c>
      <c r="C68" s="115"/>
      <c r="D68" s="127">
        <v>781000000</v>
      </c>
      <c r="E68" s="125" t="s">
        <v>193</v>
      </c>
      <c r="F68" s="125" t="s">
        <v>193</v>
      </c>
      <c r="G68" s="125"/>
      <c r="H68" s="125" t="s">
        <v>193</v>
      </c>
      <c r="I68" s="125"/>
      <c r="J68" s="125"/>
      <c r="K68" s="125"/>
      <c r="L68" s="125"/>
      <c r="M68" s="125"/>
      <c r="N68" s="126"/>
    </row>
    <row r="69" spans="1:14" x14ac:dyDescent="0.25">
      <c r="A69" s="124" t="s">
        <v>347</v>
      </c>
      <c r="B69" s="235" t="s">
        <v>349</v>
      </c>
      <c r="C69" s="115"/>
      <c r="D69" s="127">
        <v>510000000</v>
      </c>
      <c r="E69" s="125" t="s">
        <v>193</v>
      </c>
      <c r="F69" s="125" t="s">
        <v>193</v>
      </c>
      <c r="G69" s="125"/>
      <c r="H69" s="125" t="s">
        <v>193</v>
      </c>
      <c r="I69" s="125"/>
      <c r="J69" s="125"/>
      <c r="K69" s="125"/>
      <c r="L69" s="125"/>
      <c r="M69" s="125"/>
      <c r="N69" s="126"/>
    </row>
    <row r="70" spans="1:14" x14ac:dyDescent="0.25">
      <c r="A70" s="230"/>
      <c r="B70" s="236"/>
      <c r="C70" s="228">
        <v>5200000000</v>
      </c>
      <c r="D70" s="229">
        <f>SUM(D56:D69)</f>
        <v>5201288888</v>
      </c>
      <c r="E70" s="125"/>
      <c r="F70" s="125"/>
      <c r="G70" s="125"/>
      <c r="H70" s="125"/>
      <c r="I70" s="125"/>
      <c r="J70" s="125"/>
      <c r="K70" s="125"/>
      <c r="L70" s="125"/>
      <c r="M70" s="125"/>
      <c r="N70" s="231"/>
    </row>
    <row r="71" spans="1:14" ht="76.5" x14ac:dyDescent="0.25">
      <c r="A71" s="114" t="s">
        <v>295</v>
      </c>
      <c r="B71" s="235" t="s">
        <v>296</v>
      </c>
      <c r="C71" s="115" t="s">
        <v>265</v>
      </c>
      <c r="D71" s="117">
        <v>5494257092</v>
      </c>
      <c r="E71" s="112" t="s">
        <v>193</v>
      </c>
      <c r="F71" s="112" t="s">
        <v>193</v>
      </c>
      <c r="G71" s="112" t="s">
        <v>65</v>
      </c>
      <c r="H71" s="112" t="s">
        <v>193</v>
      </c>
      <c r="I71" s="112" t="s">
        <v>4</v>
      </c>
      <c r="J71" s="112" t="s">
        <v>4</v>
      </c>
      <c r="K71" s="112" t="s">
        <v>6</v>
      </c>
      <c r="L71" s="112" t="s">
        <v>6</v>
      </c>
      <c r="M71" s="112" t="s">
        <v>7</v>
      </c>
      <c r="N71" s="112" t="s">
        <v>15</v>
      </c>
    </row>
    <row r="72" spans="1:14" ht="63.75" x14ac:dyDescent="0.25">
      <c r="A72" s="114" t="s">
        <v>295</v>
      </c>
      <c r="B72" s="235" t="s">
        <v>297</v>
      </c>
      <c r="C72" s="115" t="s">
        <v>265</v>
      </c>
      <c r="D72" s="119">
        <v>953000000</v>
      </c>
      <c r="E72" s="112" t="s">
        <v>193</v>
      </c>
      <c r="F72" s="121" t="s">
        <v>193</v>
      </c>
      <c r="G72" s="121" t="s">
        <v>65</v>
      </c>
      <c r="H72" s="112" t="s">
        <v>193</v>
      </c>
      <c r="I72" s="112" t="s">
        <v>15</v>
      </c>
      <c r="J72" s="112" t="s">
        <v>15</v>
      </c>
      <c r="K72" s="112" t="s">
        <v>15</v>
      </c>
      <c r="L72" s="112" t="s">
        <v>4</v>
      </c>
      <c r="M72" s="112" t="s">
        <v>4</v>
      </c>
      <c r="N72" s="112" t="s">
        <v>5</v>
      </c>
    </row>
    <row r="73" spans="1:14" ht="38.25" x14ac:dyDescent="0.25">
      <c r="A73" s="129" t="s">
        <v>350</v>
      </c>
      <c r="B73" s="235" t="s">
        <v>351</v>
      </c>
      <c r="C73" s="115" t="s">
        <v>352</v>
      </c>
      <c r="D73" s="127">
        <v>180000000</v>
      </c>
      <c r="E73" s="125" t="s">
        <v>193</v>
      </c>
      <c r="F73" s="125" t="s">
        <v>193</v>
      </c>
      <c r="G73" s="125" t="s">
        <v>65</v>
      </c>
      <c r="H73" s="125" t="s">
        <v>193</v>
      </c>
      <c r="I73" s="125" t="s">
        <v>5</v>
      </c>
      <c r="J73" s="125" t="s">
        <v>5</v>
      </c>
      <c r="K73" s="125" t="s">
        <v>5</v>
      </c>
      <c r="L73" s="125" t="s">
        <v>7</v>
      </c>
      <c r="M73" s="125" t="s">
        <v>7</v>
      </c>
      <c r="N73" s="126" t="s">
        <v>15</v>
      </c>
    </row>
    <row r="74" spans="1:14" ht="30" x14ac:dyDescent="0.25">
      <c r="A74" s="129" t="s">
        <v>353</v>
      </c>
      <c r="B74" s="235" t="s">
        <v>354</v>
      </c>
      <c r="C74" s="115" t="s">
        <v>352</v>
      </c>
      <c r="D74" s="127">
        <v>120000000</v>
      </c>
      <c r="E74" s="125" t="s">
        <v>193</v>
      </c>
      <c r="F74" s="125" t="s">
        <v>193</v>
      </c>
      <c r="G74" s="125" t="s">
        <v>65</v>
      </c>
      <c r="H74" s="125" t="s">
        <v>193</v>
      </c>
      <c r="I74" s="125" t="s">
        <v>6</v>
      </c>
      <c r="J74" s="125" t="s">
        <v>6</v>
      </c>
      <c r="K74" s="125" t="s">
        <v>6</v>
      </c>
      <c r="L74" s="125" t="s">
        <v>7</v>
      </c>
      <c r="M74" s="125" t="s">
        <v>7</v>
      </c>
      <c r="N74" s="126" t="s">
        <v>15</v>
      </c>
    </row>
    <row r="75" spans="1:14" ht="60" x14ac:dyDescent="0.25">
      <c r="A75" s="129" t="s">
        <v>353</v>
      </c>
      <c r="B75" s="235" t="s">
        <v>355</v>
      </c>
      <c r="C75" s="115" t="s">
        <v>356</v>
      </c>
      <c r="D75" s="127">
        <v>120000000</v>
      </c>
      <c r="E75" s="125" t="s">
        <v>193</v>
      </c>
      <c r="F75" s="125" t="s">
        <v>193</v>
      </c>
      <c r="G75" s="125" t="s">
        <v>65</v>
      </c>
      <c r="H75" s="125" t="s">
        <v>193</v>
      </c>
      <c r="I75" s="125" t="s">
        <v>6</v>
      </c>
      <c r="J75" s="125" t="s">
        <v>6</v>
      </c>
      <c r="K75" s="125" t="s">
        <v>6</v>
      </c>
      <c r="L75" s="125" t="s">
        <v>7</v>
      </c>
      <c r="M75" s="125" t="s">
        <v>7</v>
      </c>
      <c r="N75" s="126" t="s">
        <v>15</v>
      </c>
    </row>
    <row r="76" spans="1:14" ht="25.5" x14ac:dyDescent="0.25">
      <c r="A76" s="129" t="s">
        <v>353</v>
      </c>
      <c r="B76" s="235" t="s">
        <v>357</v>
      </c>
      <c r="C76" s="115" t="s">
        <v>358</v>
      </c>
      <c r="D76" s="127">
        <v>15000000</v>
      </c>
      <c r="E76" s="125" t="s">
        <v>193</v>
      </c>
      <c r="F76" s="125" t="s">
        <v>193</v>
      </c>
      <c r="G76" s="125" t="s">
        <v>65</v>
      </c>
      <c r="H76" s="125" t="s">
        <v>193</v>
      </c>
      <c r="I76" s="125" t="s">
        <v>10</v>
      </c>
      <c r="J76" s="125" t="s">
        <v>10</v>
      </c>
      <c r="K76" s="125" t="s">
        <v>10</v>
      </c>
      <c r="L76" s="125" t="s">
        <v>11</v>
      </c>
      <c r="M76" s="125" t="s">
        <v>11</v>
      </c>
      <c r="N76" s="126" t="s">
        <v>15</v>
      </c>
    </row>
    <row r="77" spans="1:14" ht="45" x14ac:dyDescent="0.25">
      <c r="A77" s="129" t="s">
        <v>353</v>
      </c>
      <c r="B77" s="235" t="s">
        <v>359</v>
      </c>
      <c r="C77" s="115" t="s">
        <v>360</v>
      </c>
      <c r="D77" s="130">
        <v>400000000</v>
      </c>
      <c r="E77" s="125" t="s">
        <v>193</v>
      </c>
      <c r="F77" s="125" t="s">
        <v>193</v>
      </c>
      <c r="G77" s="125" t="s">
        <v>193</v>
      </c>
      <c r="H77" s="125" t="s">
        <v>193</v>
      </c>
      <c r="I77" s="125" t="s">
        <v>6</v>
      </c>
      <c r="J77" s="125" t="s">
        <v>6</v>
      </c>
      <c r="K77" s="125" t="s">
        <v>9</v>
      </c>
      <c r="L77" s="125" t="s">
        <v>10</v>
      </c>
      <c r="M77" s="125" t="s">
        <v>10</v>
      </c>
      <c r="N77" s="126" t="s">
        <v>15</v>
      </c>
    </row>
    <row r="78" spans="1:14" ht="60" x14ac:dyDescent="0.25">
      <c r="A78" s="129" t="s">
        <v>361</v>
      </c>
      <c r="B78" s="235" t="s">
        <v>362</v>
      </c>
      <c r="C78" s="115" t="s">
        <v>356</v>
      </c>
      <c r="D78" s="127">
        <v>40000000</v>
      </c>
      <c r="E78" s="125" t="s">
        <v>193</v>
      </c>
      <c r="F78" s="125" t="s">
        <v>193</v>
      </c>
      <c r="G78" s="125" t="s">
        <v>65</v>
      </c>
      <c r="H78" s="125" t="s">
        <v>193</v>
      </c>
      <c r="I78" s="125" t="s">
        <v>8</v>
      </c>
      <c r="J78" s="125" t="s">
        <v>8</v>
      </c>
      <c r="K78" s="125" t="s">
        <v>9</v>
      </c>
      <c r="L78" s="125" t="s">
        <v>9</v>
      </c>
      <c r="M78" s="125" t="s">
        <v>9</v>
      </c>
      <c r="N78" s="126" t="s">
        <v>11</v>
      </c>
    </row>
    <row r="79" spans="1:14" ht="60" x14ac:dyDescent="0.25">
      <c r="A79" s="129" t="s">
        <v>363</v>
      </c>
      <c r="B79" s="235" t="s">
        <v>364</v>
      </c>
      <c r="C79" s="115" t="s">
        <v>356</v>
      </c>
      <c r="D79" s="127">
        <v>40000000</v>
      </c>
      <c r="E79" s="125" t="s">
        <v>193</v>
      </c>
      <c r="F79" s="125" t="s">
        <v>193</v>
      </c>
      <c r="G79" s="125" t="s">
        <v>65</v>
      </c>
      <c r="H79" s="125" t="s">
        <v>193</v>
      </c>
      <c r="I79" s="125" t="s">
        <v>10</v>
      </c>
      <c r="J79" s="125" t="s">
        <v>10</v>
      </c>
      <c r="K79" s="125" t="s">
        <v>10</v>
      </c>
      <c r="L79" s="125" t="s">
        <v>11</v>
      </c>
      <c r="M79" s="125" t="s">
        <v>11</v>
      </c>
      <c r="N79" s="126" t="s">
        <v>15</v>
      </c>
    </row>
    <row r="80" spans="1:14" x14ac:dyDescent="0.25">
      <c r="A80" s="129" t="s">
        <v>365</v>
      </c>
      <c r="B80" s="235" t="s">
        <v>281</v>
      </c>
      <c r="C80" s="115"/>
      <c r="D80" s="127">
        <v>698000000</v>
      </c>
      <c r="E80" s="125" t="s">
        <v>193</v>
      </c>
      <c r="F80" s="125" t="s">
        <v>193</v>
      </c>
      <c r="G80" s="125"/>
      <c r="H80" s="125" t="s">
        <v>193</v>
      </c>
      <c r="I80" s="97"/>
      <c r="J80" s="97"/>
      <c r="K80" s="97"/>
      <c r="L80" s="97"/>
      <c r="M80" s="97"/>
      <c r="N80" s="97"/>
    </row>
    <row r="81" spans="1:14" x14ac:dyDescent="0.25">
      <c r="A81" s="129" t="s">
        <v>365</v>
      </c>
      <c r="B81" s="235" t="s">
        <v>272</v>
      </c>
      <c r="C81" s="115"/>
      <c r="D81" s="127">
        <v>1025000000</v>
      </c>
      <c r="E81" s="125" t="s">
        <v>193</v>
      </c>
      <c r="F81" s="125" t="s">
        <v>193</v>
      </c>
      <c r="G81" s="125"/>
      <c r="H81" s="125" t="s">
        <v>193</v>
      </c>
      <c r="I81" s="97"/>
      <c r="J81" s="97"/>
      <c r="K81" s="97"/>
      <c r="L81" s="97"/>
      <c r="M81" s="97"/>
      <c r="N81" s="97"/>
    </row>
    <row r="82" spans="1:14" x14ac:dyDescent="0.25">
      <c r="A82" s="129" t="s">
        <v>365</v>
      </c>
      <c r="B82" s="235" t="s">
        <v>311</v>
      </c>
      <c r="C82" s="115"/>
      <c r="D82" s="127">
        <v>1580000000</v>
      </c>
      <c r="E82" s="125" t="s">
        <v>193</v>
      </c>
      <c r="F82" s="125" t="s">
        <v>193</v>
      </c>
      <c r="G82" s="125"/>
      <c r="H82" s="125" t="s">
        <v>193</v>
      </c>
      <c r="I82" s="97"/>
      <c r="J82" s="97"/>
      <c r="K82" s="97"/>
      <c r="L82" s="97"/>
      <c r="M82" s="97"/>
      <c r="N82" s="97"/>
    </row>
    <row r="83" spans="1:14" x14ac:dyDescent="0.25">
      <c r="A83" s="129" t="s">
        <v>365</v>
      </c>
      <c r="B83" s="235" t="s">
        <v>348</v>
      </c>
      <c r="C83" s="115"/>
      <c r="D83" s="127">
        <v>982500000</v>
      </c>
      <c r="E83" s="125" t="s">
        <v>193</v>
      </c>
      <c r="F83" s="125" t="s">
        <v>193</v>
      </c>
      <c r="G83" s="125"/>
      <c r="H83" s="125" t="s">
        <v>193</v>
      </c>
      <c r="I83" s="97"/>
      <c r="J83" s="97"/>
      <c r="K83" s="97"/>
      <c r="L83" s="97"/>
      <c r="M83" s="97"/>
      <c r="N83" s="97"/>
    </row>
    <row r="84" spans="1:14" x14ac:dyDescent="0.25">
      <c r="A84" s="129" t="s">
        <v>365</v>
      </c>
      <c r="B84" s="235" t="s">
        <v>349</v>
      </c>
      <c r="C84" s="115"/>
      <c r="D84" s="127">
        <v>955000000</v>
      </c>
      <c r="E84" s="125" t="s">
        <v>193</v>
      </c>
      <c r="F84" s="125" t="s">
        <v>193</v>
      </c>
      <c r="G84" s="125"/>
      <c r="H84" s="125" t="s">
        <v>193</v>
      </c>
      <c r="I84" s="97"/>
      <c r="J84" s="97"/>
      <c r="K84" s="97"/>
      <c r="L84" s="97"/>
      <c r="M84" s="97"/>
      <c r="N84" s="97"/>
    </row>
    <row r="85" spans="1:14" ht="38.25" x14ac:dyDescent="0.25">
      <c r="A85" s="114" t="s">
        <v>370</v>
      </c>
      <c r="B85" s="235" t="s">
        <v>371</v>
      </c>
      <c r="C85" s="115" t="s">
        <v>230</v>
      </c>
      <c r="D85" s="117">
        <v>1800000000</v>
      </c>
      <c r="E85" s="112" t="s">
        <v>193</v>
      </c>
      <c r="F85" s="115" t="s">
        <v>193</v>
      </c>
      <c r="G85" s="112" t="s">
        <v>65</v>
      </c>
      <c r="H85" s="112" t="s">
        <v>193</v>
      </c>
      <c r="I85" s="112" t="s">
        <v>6</v>
      </c>
      <c r="J85" s="112" t="s">
        <v>7</v>
      </c>
      <c r="K85" s="112" t="s">
        <v>9</v>
      </c>
      <c r="L85" s="112" t="s">
        <v>10</v>
      </c>
      <c r="M85" s="112" t="s">
        <v>10</v>
      </c>
      <c r="N85" s="112" t="s">
        <v>15</v>
      </c>
    </row>
    <row r="86" spans="1:14" ht="25.5" x14ac:dyDescent="0.25">
      <c r="A86" s="107" t="s">
        <v>257</v>
      </c>
      <c r="B86" s="235" t="s">
        <v>258</v>
      </c>
      <c r="C86" s="115" t="s">
        <v>230</v>
      </c>
      <c r="D86" s="117">
        <v>1800000000</v>
      </c>
      <c r="E86" s="112">
        <v>61600000</v>
      </c>
      <c r="F86" s="112" t="s">
        <v>193</v>
      </c>
      <c r="G86" s="112" t="s">
        <v>65</v>
      </c>
      <c r="H86" s="112" t="s">
        <v>193</v>
      </c>
      <c r="I86" s="112" t="s">
        <v>7</v>
      </c>
      <c r="J86" s="112" t="s">
        <v>8</v>
      </c>
      <c r="K86" s="112" t="s">
        <v>12</v>
      </c>
      <c r="L86" s="112" t="s">
        <v>13</v>
      </c>
      <c r="M86" s="112" t="s">
        <v>13</v>
      </c>
      <c r="N86" s="112" t="s">
        <v>15</v>
      </c>
    </row>
    <row r="87" spans="1:14" ht="38.25" x14ac:dyDescent="0.25">
      <c r="A87" s="107" t="s">
        <v>235</v>
      </c>
      <c r="B87" s="235" t="s">
        <v>236</v>
      </c>
      <c r="C87" s="115" t="s">
        <v>230</v>
      </c>
      <c r="D87" s="116">
        <v>1800000000</v>
      </c>
      <c r="E87" s="112" t="s">
        <v>193</v>
      </c>
      <c r="F87" s="112" t="s">
        <v>231</v>
      </c>
      <c r="G87" s="112" t="s">
        <v>65</v>
      </c>
      <c r="H87" s="112" t="s">
        <v>193</v>
      </c>
      <c r="I87" s="112" t="s">
        <v>7</v>
      </c>
      <c r="J87" s="112" t="s">
        <v>8</v>
      </c>
      <c r="K87" s="112" t="s">
        <v>12</v>
      </c>
      <c r="L87" s="112" t="s">
        <v>13</v>
      </c>
      <c r="M87" s="112" t="s">
        <v>13</v>
      </c>
      <c r="N87" s="112" t="s">
        <v>15</v>
      </c>
    </row>
    <row r="88" spans="1:14" ht="51" x14ac:dyDescent="0.25">
      <c r="A88" s="112" t="s">
        <v>312</v>
      </c>
      <c r="B88" s="235" t="s">
        <v>313</v>
      </c>
      <c r="C88" s="115" t="s">
        <v>192</v>
      </c>
      <c r="D88" s="117">
        <v>1311000000</v>
      </c>
      <c r="E88" s="112" t="s">
        <v>193</v>
      </c>
      <c r="F88" s="115" t="s">
        <v>309</v>
      </c>
      <c r="G88" s="112" t="s">
        <v>65</v>
      </c>
      <c r="H88" s="112" t="s">
        <v>193</v>
      </c>
      <c r="I88" s="112" t="s">
        <v>6</v>
      </c>
      <c r="J88" s="112" t="s">
        <v>6</v>
      </c>
      <c r="K88" s="112" t="s">
        <v>9</v>
      </c>
      <c r="L88" s="112"/>
      <c r="M88" s="112" t="s">
        <v>10</v>
      </c>
      <c r="N88" s="112" t="s">
        <v>15</v>
      </c>
    </row>
    <row r="89" spans="1:14" x14ac:dyDescent="0.25">
      <c r="A89" s="112"/>
      <c r="B89" s="236"/>
      <c r="C89" s="228">
        <v>19320000000</v>
      </c>
      <c r="D89" s="229">
        <f>SUM(D71:D88)</f>
        <v>19313757092</v>
      </c>
      <c r="E89" s="112"/>
      <c r="F89" s="115"/>
      <c r="G89" s="112"/>
      <c r="H89" s="112"/>
      <c r="I89" s="112"/>
      <c r="J89" s="112"/>
      <c r="K89" s="112"/>
      <c r="L89" s="112"/>
      <c r="M89" s="112"/>
      <c r="N89" s="112"/>
    </row>
    <row r="90" spans="1:14" ht="63.75" x14ac:dyDescent="0.25">
      <c r="A90" s="112" t="s">
        <v>275</v>
      </c>
      <c r="B90" s="235" t="s">
        <v>276</v>
      </c>
      <c r="C90" s="115" t="s">
        <v>277</v>
      </c>
      <c r="D90" s="117">
        <v>3000000000</v>
      </c>
      <c r="E90" s="112" t="s">
        <v>193</v>
      </c>
      <c r="F90" s="112" t="s">
        <v>193</v>
      </c>
      <c r="G90" s="112" t="s">
        <v>65</v>
      </c>
      <c r="H90" s="112" t="s">
        <v>193</v>
      </c>
      <c r="I90" s="112" t="s">
        <v>5</v>
      </c>
      <c r="J90" s="112" t="s">
        <v>6</v>
      </c>
      <c r="K90" s="112" t="s">
        <v>9</v>
      </c>
      <c r="L90" s="112" t="s">
        <v>9</v>
      </c>
      <c r="M90" s="112" t="s">
        <v>10</v>
      </c>
      <c r="N90" s="112" t="s">
        <v>15</v>
      </c>
    </row>
    <row r="91" spans="1:14" ht="51" x14ac:dyDescent="0.25">
      <c r="A91" s="112" t="s">
        <v>275</v>
      </c>
      <c r="B91" s="235" t="s">
        <v>278</v>
      </c>
      <c r="C91" s="115" t="s">
        <v>279</v>
      </c>
      <c r="D91" s="117">
        <v>800000000</v>
      </c>
      <c r="E91" s="112" t="s">
        <v>193</v>
      </c>
      <c r="F91" s="112" t="s">
        <v>193</v>
      </c>
      <c r="G91" s="112" t="s">
        <v>65</v>
      </c>
      <c r="H91" s="112" t="s">
        <v>193</v>
      </c>
      <c r="I91" s="112" t="s">
        <v>5</v>
      </c>
      <c r="J91" s="112" t="s">
        <v>6</v>
      </c>
      <c r="K91" s="112" t="s">
        <v>9</v>
      </c>
      <c r="L91" s="112" t="s">
        <v>9</v>
      </c>
      <c r="M91" s="112" t="s">
        <v>10</v>
      </c>
      <c r="N91" s="112" t="s">
        <v>15</v>
      </c>
    </row>
    <row r="92" spans="1:14" x14ac:dyDescent="0.25">
      <c r="A92" s="112" t="s">
        <v>280</v>
      </c>
      <c r="B92" s="235" t="s">
        <v>281</v>
      </c>
      <c r="C92" s="115"/>
      <c r="D92" s="117">
        <v>100000000</v>
      </c>
      <c r="E92" s="112" t="s">
        <v>193</v>
      </c>
      <c r="F92" s="112" t="s">
        <v>193</v>
      </c>
      <c r="G92" s="112"/>
      <c r="H92" s="112" t="s">
        <v>193</v>
      </c>
      <c r="I92" s="112"/>
      <c r="J92" s="112"/>
      <c r="K92" s="112"/>
      <c r="L92" s="112"/>
      <c r="M92" s="112"/>
      <c r="N92" s="112"/>
    </row>
    <row r="93" spans="1:14" ht="51" x14ac:dyDescent="0.25">
      <c r="A93" s="112" t="s">
        <v>282</v>
      </c>
      <c r="B93" s="235" t="s">
        <v>283</v>
      </c>
      <c r="C93" s="115" t="s">
        <v>239</v>
      </c>
      <c r="D93" s="117">
        <v>5000000000</v>
      </c>
      <c r="E93" s="112" t="s">
        <v>193</v>
      </c>
      <c r="F93" s="112" t="s">
        <v>284</v>
      </c>
      <c r="G93" s="112" t="s">
        <v>65</v>
      </c>
      <c r="H93" s="112" t="s">
        <v>193</v>
      </c>
      <c r="I93" s="112" t="s">
        <v>285</v>
      </c>
      <c r="J93" s="112" t="s">
        <v>193</v>
      </c>
      <c r="K93" s="112" t="s">
        <v>193</v>
      </c>
      <c r="L93" s="112" t="s">
        <v>193</v>
      </c>
      <c r="M93" s="112" t="s">
        <v>193</v>
      </c>
      <c r="N93" s="112" t="s">
        <v>193</v>
      </c>
    </row>
    <row r="94" spans="1:14" ht="51" x14ac:dyDescent="0.25">
      <c r="A94" s="112" t="s">
        <v>275</v>
      </c>
      <c r="B94" s="235" t="s">
        <v>286</v>
      </c>
      <c r="C94" s="115" t="s">
        <v>287</v>
      </c>
      <c r="D94" s="117">
        <v>600000000</v>
      </c>
      <c r="E94" s="112" t="s">
        <v>193</v>
      </c>
      <c r="F94" s="112" t="s">
        <v>193</v>
      </c>
      <c r="G94" s="112" t="s">
        <v>65</v>
      </c>
      <c r="H94" s="112" t="s">
        <v>193</v>
      </c>
      <c r="I94" s="112" t="s">
        <v>6</v>
      </c>
      <c r="J94" s="112" t="s">
        <v>6</v>
      </c>
      <c r="K94" s="112" t="s">
        <v>9</v>
      </c>
      <c r="L94" s="112" t="s">
        <v>10</v>
      </c>
      <c r="M94" s="112" t="s">
        <v>10</v>
      </c>
      <c r="N94" s="112" t="s">
        <v>15</v>
      </c>
    </row>
    <row r="95" spans="1:14" ht="25.5" x14ac:dyDescent="0.25">
      <c r="A95" s="112" t="s">
        <v>275</v>
      </c>
      <c r="B95" s="237" t="s">
        <v>288</v>
      </c>
      <c r="C95" s="115" t="s">
        <v>230</v>
      </c>
      <c r="D95" s="119">
        <v>199000000</v>
      </c>
      <c r="E95" s="112" t="s">
        <v>193</v>
      </c>
      <c r="F95" s="112" t="s">
        <v>193</v>
      </c>
      <c r="G95" s="112" t="s">
        <v>65</v>
      </c>
      <c r="H95" s="112" t="s">
        <v>193</v>
      </c>
      <c r="I95" s="112" t="s">
        <v>6</v>
      </c>
      <c r="J95" s="112" t="s">
        <v>6</v>
      </c>
      <c r="K95" s="112" t="s">
        <v>9</v>
      </c>
      <c r="L95" s="112" t="s">
        <v>10</v>
      </c>
      <c r="M95" s="112" t="s">
        <v>10</v>
      </c>
      <c r="N95" s="112" t="s">
        <v>14</v>
      </c>
    </row>
    <row r="96" spans="1:14" x14ac:dyDescent="0.25">
      <c r="A96" s="122"/>
      <c r="B96" s="236"/>
      <c r="C96" s="228">
        <v>9699391000</v>
      </c>
      <c r="D96" s="229">
        <f>SUM(D90:D95)</f>
        <v>9699000000</v>
      </c>
      <c r="E96" s="112"/>
      <c r="F96" s="112"/>
      <c r="G96" s="112"/>
      <c r="H96" s="112"/>
      <c r="I96" s="112"/>
      <c r="J96" s="112"/>
      <c r="K96" s="112"/>
      <c r="L96" s="112"/>
      <c r="M96" s="112"/>
      <c r="N96" s="112"/>
    </row>
    <row r="97" spans="1:14" ht="51" x14ac:dyDescent="0.25">
      <c r="A97" s="114" t="s">
        <v>289</v>
      </c>
      <c r="B97" s="235" t="s">
        <v>290</v>
      </c>
      <c r="C97" s="115" t="s">
        <v>230</v>
      </c>
      <c r="D97" s="117">
        <v>700000000</v>
      </c>
      <c r="E97" s="112" t="s">
        <v>193</v>
      </c>
      <c r="F97" s="112" t="s">
        <v>291</v>
      </c>
      <c r="G97" s="112" t="s">
        <v>65</v>
      </c>
      <c r="H97" s="112" t="s">
        <v>193</v>
      </c>
      <c r="I97" s="112" t="s">
        <v>6</v>
      </c>
      <c r="J97" s="112" t="s">
        <v>7</v>
      </c>
      <c r="K97" s="112" t="s">
        <v>8</v>
      </c>
      <c r="L97" s="112" t="s">
        <v>9</v>
      </c>
      <c r="M97" s="112" t="s">
        <v>9</v>
      </c>
      <c r="N97" s="112" t="s">
        <v>12</v>
      </c>
    </row>
    <row r="98" spans="1:14" x14ac:dyDescent="0.25">
      <c r="A98" s="226"/>
      <c r="B98" s="236"/>
      <c r="C98" s="228">
        <v>700000000</v>
      </c>
      <c r="D98" s="229">
        <f>SUM(D97)</f>
        <v>700000000</v>
      </c>
      <c r="E98" s="112"/>
      <c r="F98" s="112"/>
      <c r="G98" s="112"/>
      <c r="H98" s="112"/>
      <c r="I98" s="112"/>
      <c r="J98" s="112"/>
      <c r="K98" s="112"/>
      <c r="L98" s="112"/>
      <c r="M98" s="112"/>
      <c r="N98" s="112"/>
    </row>
    <row r="99" spans="1:14" ht="51" x14ac:dyDescent="0.25">
      <c r="A99" s="107" t="s">
        <v>298</v>
      </c>
      <c r="B99" s="235" t="s">
        <v>299</v>
      </c>
      <c r="C99" s="115" t="s">
        <v>265</v>
      </c>
      <c r="D99" s="117">
        <v>15000000000</v>
      </c>
      <c r="E99" s="112" t="s">
        <v>193</v>
      </c>
      <c r="F99" s="121" t="s">
        <v>300</v>
      </c>
      <c r="G99" s="112" t="s">
        <v>65</v>
      </c>
      <c r="H99" s="112" t="s">
        <v>193</v>
      </c>
      <c r="I99" s="112" t="s">
        <v>285</v>
      </c>
      <c r="J99" s="112" t="s">
        <v>193</v>
      </c>
      <c r="K99" s="112" t="s">
        <v>193</v>
      </c>
      <c r="L99" s="112" t="s">
        <v>193</v>
      </c>
      <c r="M99" s="112" t="s">
        <v>193</v>
      </c>
      <c r="N99" s="112" t="s">
        <v>193</v>
      </c>
    </row>
    <row r="100" spans="1:14" ht="14.25" customHeight="1" x14ac:dyDescent="0.25">
      <c r="A100" s="131" t="s">
        <v>366</v>
      </c>
      <c r="B100" s="235" t="s">
        <v>367</v>
      </c>
      <c r="C100" s="115" t="s">
        <v>358</v>
      </c>
      <c r="D100" s="127">
        <v>200000000</v>
      </c>
      <c r="E100" s="125" t="s">
        <v>193</v>
      </c>
      <c r="F100" s="125" t="s">
        <v>193</v>
      </c>
      <c r="G100" s="125"/>
      <c r="H100" s="125" t="s">
        <v>193</v>
      </c>
      <c r="I100" s="125" t="s">
        <v>6</v>
      </c>
      <c r="J100" s="125" t="s">
        <v>6</v>
      </c>
      <c r="K100" s="125" t="s">
        <v>6</v>
      </c>
      <c r="L100" s="125" t="s">
        <v>7</v>
      </c>
      <c r="M100" s="125" t="s">
        <v>7</v>
      </c>
      <c r="N100" s="126" t="s">
        <v>15</v>
      </c>
    </row>
    <row r="101" spans="1:14" ht="89.25" x14ac:dyDescent="0.25">
      <c r="A101" s="131" t="s">
        <v>368</v>
      </c>
      <c r="B101" s="235" t="s">
        <v>369</v>
      </c>
      <c r="C101" s="115"/>
      <c r="D101" s="132">
        <v>10000000000</v>
      </c>
      <c r="E101" s="125" t="s">
        <v>193</v>
      </c>
      <c r="F101" s="125" t="s">
        <v>193</v>
      </c>
      <c r="G101" s="125" t="s">
        <v>193</v>
      </c>
      <c r="H101" s="125" t="s">
        <v>193</v>
      </c>
      <c r="I101" s="125" t="s">
        <v>250</v>
      </c>
      <c r="J101" s="97"/>
      <c r="K101" s="97"/>
      <c r="L101" s="97"/>
      <c r="M101" s="97"/>
      <c r="N101" s="97"/>
    </row>
    <row r="102" spans="1:14" x14ac:dyDescent="0.25">
      <c r="A102" s="112"/>
      <c r="B102" s="236"/>
      <c r="C102" s="228">
        <v>25200000000</v>
      </c>
      <c r="D102" s="229">
        <f>SUM(D99:D101)</f>
        <v>25200000000</v>
      </c>
      <c r="E102" s="97"/>
      <c r="F102" s="97"/>
      <c r="G102" s="112"/>
      <c r="H102" s="112"/>
      <c r="I102" s="97"/>
      <c r="J102" s="97"/>
      <c r="K102" s="97"/>
      <c r="L102" s="97"/>
      <c r="M102" s="97"/>
      <c r="N102" s="97"/>
    </row>
    <row r="103" spans="1:14" x14ac:dyDescent="0.25">
      <c r="A103" s="112"/>
      <c r="B103" s="238"/>
      <c r="C103" s="232">
        <f>C102+C98+C96+C89+C70+C55+C47+C43+C33+C21+C17</f>
        <v>134411724106</v>
      </c>
      <c r="D103" s="232">
        <f>D102+D98+D96+D89+D70+D55+D47+D43+D33+D21+D17</f>
        <v>123991578286</v>
      </c>
      <c r="E103" s="97"/>
      <c r="F103" s="97"/>
      <c r="G103" s="112"/>
      <c r="H103" s="112"/>
      <c r="I103" s="97"/>
      <c r="J103" s="97"/>
      <c r="K103" s="97"/>
      <c r="L103" s="97"/>
      <c r="M103" s="97"/>
      <c r="N103" s="97"/>
    </row>
    <row r="104" spans="1:14" x14ac:dyDescent="0.25">
      <c r="D104" s="233">
        <f>C103-D103</f>
        <v>10420145820</v>
      </c>
    </row>
    <row r="107" spans="1:14" x14ac:dyDescent="0.25">
      <c r="A107" s="112"/>
      <c r="B107" s="238"/>
      <c r="C107" s="112"/>
      <c r="D107" s="97"/>
      <c r="E107" s="97"/>
      <c r="F107" s="97"/>
      <c r="G107" s="112"/>
      <c r="H107" s="112"/>
      <c r="I107" s="97"/>
      <c r="J107" s="97"/>
      <c r="K107" s="97"/>
      <c r="L107" s="97"/>
      <c r="M107" s="97"/>
      <c r="N107" s="97"/>
    </row>
    <row r="108" spans="1:14" x14ac:dyDescent="0.25">
      <c r="A108" s="112"/>
      <c r="B108" s="238"/>
      <c r="C108" s="112"/>
      <c r="D108" s="97"/>
      <c r="E108" s="97"/>
      <c r="F108" s="97"/>
      <c r="G108" s="112"/>
      <c r="H108" s="112"/>
      <c r="I108" s="97"/>
      <c r="J108" s="97"/>
      <c r="K108" s="97"/>
      <c r="L108" s="97"/>
      <c r="M108" s="97"/>
      <c r="N108" s="97"/>
    </row>
    <row r="109" spans="1:14" x14ac:dyDescent="0.25">
      <c r="A109" s="112"/>
      <c r="B109" s="238"/>
      <c r="C109" s="112"/>
      <c r="D109" s="97"/>
      <c r="E109" s="97"/>
      <c r="F109" s="97"/>
      <c r="G109" s="112"/>
      <c r="H109" s="112"/>
      <c r="I109" s="97"/>
      <c r="J109" s="97"/>
      <c r="K109" s="97"/>
      <c r="L109" s="97"/>
      <c r="M109" s="97"/>
      <c r="N109" s="97"/>
    </row>
    <row r="110" spans="1:14" x14ac:dyDescent="0.25">
      <c r="A110" s="112"/>
      <c r="B110" s="238"/>
      <c r="C110" s="112"/>
      <c r="D110" s="97"/>
      <c r="E110" s="97"/>
      <c r="F110" s="97"/>
      <c r="G110" s="112"/>
      <c r="H110" s="112"/>
      <c r="I110" s="97"/>
      <c r="J110" s="97"/>
      <c r="K110" s="97"/>
      <c r="L110" s="97"/>
      <c r="M110" s="97"/>
      <c r="N110" s="97"/>
    </row>
    <row r="111" spans="1:14" x14ac:dyDescent="0.25">
      <c r="A111" s="112"/>
      <c r="B111" s="238"/>
      <c r="C111" s="112"/>
      <c r="D111" s="97"/>
      <c r="E111" s="97"/>
      <c r="F111" s="97"/>
      <c r="G111" s="112"/>
      <c r="H111" s="112"/>
      <c r="I111" s="97"/>
      <c r="J111" s="97"/>
      <c r="K111" s="97"/>
      <c r="L111" s="97"/>
      <c r="M111" s="97"/>
      <c r="N111" s="97"/>
    </row>
    <row r="112" spans="1:14" x14ac:dyDescent="0.25">
      <c r="A112" s="112"/>
      <c r="B112" s="238"/>
      <c r="C112" s="112"/>
      <c r="D112" s="97"/>
      <c r="E112" s="97"/>
      <c r="F112" s="97"/>
      <c r="G112" s="112"/>
      <c r="H112" s="112"/>
      <c r="I112" s="97"/>
      <c r="J112" s="97"/>
      <c r="K112" s="97"/>
      <c r="L112" s="97"/>
      <c r="M112" s="97"/>
      <c r="N112" s="97"/>
    </row>
    <row r="113" spans="1:14" x14ac:dyDescent="0.25">
      <c r="A113" s="112"/>
      <c r="B113" s="238"/>
      <c r="C113" s="112"/>
      <c r="D113" s="97"/>
      <c r="E113" s="97"/>
      <c r="F113" s="97"/>
      <c r="G113" s="112"/>
      <c r="H113" s="112"/>
      <c r="I113" s="97"/>
      <c r="J113" s="97"/>
      <c r="K113" s="97"/>
      <c r="L113" s="97"/>
      <c r="M113" s="97"/>
      <c r="N113" s="97"/>
    </row>
    <row r="114" spans="1:14" x14ac:dyDescent="0.25">
      <c r="A114" s="112"/>
      <c r="B114" s="238"/>
      <c r="E114" s="97"/>
      <c r="F114" s="97"/>
      <c r="G114" s="112"/>
      <c r="H114" s="112"/>
      <c r="I114" s="97"/>
      <c r="J114" s="97"/>
      <c r="K114" s="97"/>
      <c r="L114" s="97"/>
      <c r="M114" s="97"/>
      <c r="N114" s="97"/>
    </row>
    <row r="115" spans="1:14" x14ac:dyDescent="0.25">
      <c r="A115" s="112"/>
      <c r="B115" s="238"/>
      <c r="C115" s="112"/>
      <c r="D115" s="97"/>
      <c r="E115" s="97"/>
      <c r="F115" s="97"/>
      <c r="G115" s="112"/>
      <c r="H115" s="112"/>
      <c r="I115" s="97"/>
      <c r="J115" s="97"/>
      <c r="K115" s="97"/>
      <c r="L115" s="97"/>
      <c r="M115" s="97"/>
      <c r="N115" s="97"/>
    </row>
    <row r="116" spans="1:14" x14ac:dyDescent="0.25">
      <c r="A116" s="112"/>
      <c r="B116" s="238"/>
      <c r="C116" s="112"/>
      <c r="D116" s="97"/>
      <c r="E116" s="97"/>
      <c r="F116" s="97"/>
      <c r="G116" s="112"/>
      <c r="H116" s="112"/>
      <c r="I116" s="97"/>
      <c r="J116" s="97"/>
      <c r="K116" s="97"/>
      <c r="L116" s="97"/>
      <c r="M116" s="97"/>
      <c r="N116" s="97"/>
    </row>
    <row r="117" spans="1:14" x14ac:dyDescent="0.25">
      <c r="A117" s="112"/>
      <c r="B117" s="238"/>
      <c r="C117" s="112"/>
      <c r="D117" s="97"/>
      <c r="E117" s="97"/>
      <c r="F117" s="97"/>
      <c r="G117" s="112"/>
      <c r="H117" s="112"/>
      <c r="I117" s="97"/>
      <c r="J117" s="97"/>
      <c r="K117" s="97"/>
      <c r="L117" s="97"/>
      <c r="M117" s="97"/>
      <c r="N117" s="97"/>
    </row>
    <row r="118" spans="1:14" x14ac:dyDescent="0.25">
      <c r="A118" s="112"/>
      <c r="B118" s="238"/>
      <c r="C118" s="112"/>
      <c r="D118" s="97"/>
      <c r="E118" s="97"/>
      <c r="F118" s="97"/>
      <c r="G118" s="112"/>
      <c r="H118" s="112"/>
      <c r="I118" s="97"/>
      <c r="J118" s="97"/>
      <c r="K118" s="97"/>
      <c r="L118" s="97"/>
      <c r="M118" s="97"/>
      <c r="N118" s="97"/>
    </row>
    <row r="119" spans="1:14" x14ac:dyDescent="0.25">
      <c r="A119" s="112"/>
      <c r="B119" s="238"/>
      <c r="C119" s="112"/>
      <c r="D119" s="97"/>
      <c r="E119" s="97"/>
      <c r="F119" s="97"/>
      <c r="G119" s="112"/>
      <c r="H119" s="112"/>
      <c r="I119" s="97"/>
      <c r="J119" s="97"/>
      <c r="K119" s="97"/>
      <c r="L119" s="97"/>
      <c r="M119" s="97"/>
      <c r="N119" s="97"/>
    </row>
    <row r="120" spans="1:14" x14ac:dyDescent="0.25">
      <c r="A120" s="112"/>
      <c r="B120" s="238"/>
      <c r="C120" s="112"/>
      <c r="D120" s="97"/>
      <c r="E120" s="97"/>
      <c r="F120" s="97"/>
      <c r="G120" s="112"/>
      <c r="H120" s="112"/>
      <c r="I120" s="97"/>
      <c r="J120" s="97"/>
      <c r="K120" s="97"/>
      <c r="L120" s="97"/>
      <c r="M120" s="97"/>
      <c r="N120" s="97"/>
    </row>
    <row r="121" spans="1:14" x14ac:dyDescent="0.25">
      <c r="A121" s="112"/>
      <c r="B121" s="238"/>
      <c r="C121" s="112"/>
      <c r="D121" s="97"/>
      <c r="E121" s="97"/>
      <c r="F121" s="97"/>
      <c r="G121" s="112"/>
      <c r="H121" s="112"/>
      <c r="I121" s="97"/>
      <c r="J121" s="97"/>
      <c r="K121" s="97"/>
      <c r="L121" s="97"/>
      <c r="M121" s="97"/>
      <c r="N121" s="97"/>
    </row>
    <row r="122" spans="1:14" x14ac:dyDescent="0.25">
      <c r="A122" s="112"/>
      <c r="B122" s="238"/>
      <c r="C122" s="112"/>
      <c r="D122" s="97"/>
      <c r="E122" s="97"/>
      <c r="F122" s="97"/>
      <c r="G122" s="112"/>
      <c r="H122" s="112"/>
      <c r="I122" s="97"/>
      <c r="J122" s="97"/>
      <c r="K122" s="97"/>
      <c r="L122" s="97"/>
      <c r="M122" s="97"/>
      <c r="N122" s="97"/>
    </row>
    <row r="123" spans="1:14" x14ac:dyDescent="0.25">
      <c r="A123" s="112"/>
      <c r="B123" s="238"/>
      <c r="C123" s="112"/>
      <c r="D123" s="97"/>
      <c r="E123" s="97"/>
      <c r="F123" s="97"/>
      <c r="G123" s="112"/>
      <c r="H123" s="112"/>
      <c r="I123" s="97"/>
      <c r="J123" s="97"/>
      <c r="K123" s="97"/>
      <c r="L123" s="97"/>
      <c r="M123" s="97"/>
      <c r="N123" s="97"/>
    </row>
    <row r="124" spans="1:14" x14ac:dyDescent="0.25">
      <c r="A124" s="112"/>
      <c r="B124" s="238"/>
      <c r="C124" s="112"/>
      <c r="D124" s="97"/>
      <c r="E124" s="97"/>
      <c r="F124" s="97"/>
      <c r="G124" s="112"/>
      <c r="H124" s="112"/>
      <c r="I124" s="97"/>
      <c r="J124" s="97"/>
      <c r="K124" s="97"/>
      <c r="L124" s="97"/>
      <c r="M124" s="97"/>
      <c r="N124" s="97"/>
    </row>
    <row r="125" spans="1:14" x14ac:dyDescent="0.25">
      <c r="A125" s="112"/>
      <c r="B125" s="238"/>
      <c r="C125" s="112"/>
      <c r="D125" s="97"/>
      <c r="E125" s="97"/>
      <c r="F125" s="97"/>
      <c r="G125" s="112"/>
      <c r="H125" s="112"/>
      <c r="I125" s="97"/>
      <c r="J125" s="97"/>
      <c r="K125" s="97"/>
      <c r="L125" s="97"/>
      <c r="M125" s="97"/>
      <c r="N125" s="97"/>
    </row>
    <row r="126" spans="1:14" x14ac:dyDescent="0.25">
      <c r="A126" s="112"/>
      <c r="B126" s="238"/>
      <c r="C126" s="112"/>
      <c r="D126" s="97"/>
      <c r="E126" s="97"/>
      <c r="F126" s="97"/>
      <c r="G126" s="112"/>
      <c r="H126" s="112"/>
      <c r="I126" s="97"/>
      <c r="J126" s="97"/>
      <c r="K126" s="97"/>
      <c r="L126" s="97"/>
      <c r="M126" s="97"/>
      <c r="N126" s="97"/>
    </row>
    <row r="127" spans="1:14" x14ac:dyDescent="0.25">
      <c r="A127" s="112"/>
      <c r="B127" s="238"/>
      <c r="C127" s="112"/>
      <c r="D127" s="97"/>
      <c r="E127" s="97"/>
      <c r="F127" s="97"/>
      <c r="G127" s="112"/>
      <c r="H127" s="112"/>
      <c r="I127" s="97"/>
      <c r="J127" s="97"/>
      <c r="K127" s="97"/>
      <c r="L127" s="97"/>
      <c r="M127" s="97"/>
      <c r="N127" s="97"/>
    </row>
    <row r="128" spans="1:14" x14ac:dyDescent="0.25">
      <c r="A128" s="112"/>
      <c r="B128" s="238"/>
      <c r="C128" s="112"/>
      <c r="D128" s="97"/>
      <c r="E128" s="97"/>
      <c r="F128" s="97"/>
      <c r="G128" s="112"/>
      <c r="H128" s="112"/>
      <c r="I128" s="97"/>
      <c r="J128" s="97"/>
      <c r="K128" s="97"/>
      <c r="L128" s="97"/>
      <c r="M128" s="97"/>
      <c r="N128" s="97"/>
    </row>
  </sheetData>
  <autoFilter ref="A7:N7" xr:uid="{00000000-0009-0000-0000-00000F000000}"/>
  <mergeCells count="17">
    <mergeCell ref="I51:M51"/>
    <mergeCell ref="I19:M19"/>
    <mergeCell ref="I20:M20"/>
    <mergeCell ref="I13:M13"/>
    <mergeCell ref="I14:M14"/>
    <mergeCell ref="I15:M15"/>
    <mergeCell ref="I16:M16"/>
    <mergeCell ref="A3:N3"/>
    <mergeCell ref="A5:A7"/>
    <mergeCell ref="B5:B7"/>
    <mergeCell ref="C5:C7"/>
    <mergeCell ref="D5:D7"/>
    <mergeCell ref="E5:E6"/>
    <mergeCell ref="F5:F6"/>
    <mergeCell ref="G5:G6"/>
    <mergeCell ref="H5:H6"/>
    <mergeCell ref="I5:N6"/>
  </mergeCells>
  <pageMargins left="0.7" right="0.7" top="0.75" bottom="0.75" header="0.3" footer="0.3"/>
  <pageSetup orientation="portrait"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tint="0.39997558519241921"/>
  </sheetPr>
  <dimension ref="A3:N75"/>
  <sheetViews>
    <sheetView topLeftCell="D2" workbookViewId="0">
      <selection activeCell="H13" sqref="H13"/>
    </sheetView>
  </sheetViews>
  <sheetFormatPr baseColWidth="10" defaultRowHeight="15" x14ac:dyDescent="0.25"/>
  <cols>
    <col min="1" max="1" width="46.42578125" style="520" customWidth="1"/>
    <col min="2" max="2" width="29.140625" style="520" customWidth="1"/>
    <col min="3" max="3" width="18" style="520" customWidth="1"/>
    <col min="4" max="4" width="19.140625" style="520" customWidth="1"/>
    <col min="5" max="5" width="35" style="521" customWidth="1"/>
    <col min="6" max="6" width="35.140625" style="520" customWidth="1"/>
    <col min="7" max="7" width="17" style="520" customWidth="1"/>
    <col min="8" max="8" width="27.85546875" style="520" customWidth="1"/>
    <col min="9" max="9" width="24.28515625" style="520" customWidth="1"/>
    <col min="10" max="10" width="25.7109375" style="520" customWidth="1"/>
    <col min="11" max="11" width="20.5703125" style="520" customWidth="1"/>
    <col min="12" max="12" width="17.5703125" style="520" customWidth="1"/>
    <col min="13" max="13" width="18.140625" style="520" customWidth="1"/>
    <col min="14" max="14" width="19" style="520" customWidth="1"/>
    <col min="15" max="16384" width="11.42578125" style="520"/>
  </cols>
  <sheetData>
    <row r="3" spans="1:14" ht="78.75" customHeight="1" x14ac:dyDescent="0.25">
      <c r="A3" s="1519" t="s">
        <v>181</v>
      </c>
      <c r="B3" s="1520"/>
      <c r="C3" s="1520"/>
      <c r="D3" s="1520"/>
      <c r="E3" s="1520"/>
      <c r="F3" s="1520"/>
      <c r="G3" s="1520"/>
      <c r="H3" s="1520"/>
      <c r="I3" s="1520"/>
      <c r="J3" s="1520"/>
      <c r="K3" s="1520"/>
      <c r="L3" s="1520"/>
      <c r="M3" s="1520"/>
      <c r="N3" s="1520"/>
    </row>
    <row r="4" spans="1:14" ht="15.75" thickBot="1" x14ac:dyDescent="0.3">
      <c r="A4" s="634"/>
      <c r="B4" s="634"/>
      <c r="C4" s="634"/>
      <c r="D4" s="634"/>
      <c r="E4" s="634"/>
      <c r="F4" s="634"/>
      <c r="G4" s="634"/>
      <c r="H4" s="634"/>
      <c r="I4" s="634"/>
      <c r="J4" s="634"/>
      <c r="K4" s="634"/>
      <c r="L4" s="634"/>
      <c r="M4" s="634"/>
      <c r="N4" s="634"/>
    </row>
    <row r="5" spans="1:14" ht="15.75" thickBot="1" x14ac:dyDescent="0.3">
      <c r="A5" s="1698" t="s">
        <v>41</v>
      </c>
      <c r="B5" s="1699" t="s">
        <v>42</v>
      </c>
      <c r="C5" s="1698" t="s">
        <v>43</v>
      </c>
      <c r="D5" s="1698" t="s">
        <v>182</v>
      </c>
      <c r="E5" s="1702" t="s">
        <v>183</v>
      </c>
      <c r="F5" s="1698" t="s">
        <v>184</v>
      </c>
      <c r="G5" s="1699" t="s">
        <v>185</v>
      </c>
      <c r="H5" s="1699" t="s">
        <v>186</v>
      </c>
      <c r="I5" s="1704" t="s">
        <v>49</v>
      </c>
      <c r="J5" s="1705"/>
      <c r="K5" s="1705"/>
      <c r="L5" s="1705"/>
      <c r="M5" s="1705"/>
      <c r="N5" s="1706"/>
    </row>
    <row r="6" spans="1:14" ht="15.75" thickBot="1" x14ac:dyDescent="0.3">
      <c r="A6" s="1698"/>
      <c r="B6" s="1700"/>
      <c r="C6" s="1698"/>
      <c r="D6" s="1698"/>
      <c r="E6" s="1703"/>
      <c r="F6" s="1698"/>
      <c r="G6" s="1701"/>
      <c r="H6" s="1701"/>
      <c r="I6" s="1707"/>
      <c r="J6" s="1708"/>
      <c r="K6" s="1708"/>
      <c r="L6" s="1708"/>
      <c r="M6" s="1708"/>
      <c r="N6" s="1709"/>
    </row>
    <row r="7" spans="1:14" ht="39" thickBot="1" x14ac:dyDescent="0.3">
      <c r="A7" s="1698"/>
      <c r="B7" s="1701"/>
      <c r="C7" s="1698"/>
      <c r="D7" s="1698"/>
      <c r="E7" s="631" t="s">
        <v>50</v>
      </c>
      <c r="F7" s="633" t="s">
        <v>51</v>
      </c>
      <c r="G7" s="633" t="s">
        <v>52</v>
      </c>
      <c r="H7" s="633" t="s">
        <v>53</v>
      </c>
      <c r="I7" s="632" t="s">
        <v>54</v>
      </c>
      <c r="J7" s="632" t="s">
        <v>187</v>
      </c>
      <c r="K7" s="632" t="s">
        <v>188</v>
      </c>
      <c r="L7" s="632" t="s">
        <v>59</v>
      </c>
      <c r="M7" s="631" t="s">
        <v>189</v>
      </c>
      <c r="N7" s="631" t="s">
        <v>190</v>
      </c>
    </row>
    <row r="8" spans="1:14" s="595" customFormat="1" ht="38.25" x14ac:dyDescent="0.25">
      <c r="A8" s="630" t="s">
        <v>786</v>
      </c>
      <c r="B8" s="629" t="s">
        <v>787</v>
      </c>
      <c r="C8" s="628" t="s">
        <v>379</v>
      </c>
      <c r="D8" s="627">
        <v>4883051308</v>
      </c>
      <c r="E8" s="626">
        <v>7725000000</v>
      </c>
      <c r="F8" s="598" t="s">
        <v>782</v>
      </c>
      <c r="G8" s="552" t="s">
        <v>703</v>
      </c>
      <c r="H8" s="598" t="s">
        <v>381</v>
      </c>
      <c r="I8" s="625"/>
      <c r="J8" s="625"/>
      <c r="K8" s="625"/>
      <c r="L8" s="625"/>
      <c r="M8" s="624"/>
      <c r="N8" s="623" t="s">
        <v>10</v>
      </c>
    </row>
    <row r="9" spans="1:14" s="595" customFormat="1" ht="38.25" x14ac:dyDescent="0.25">
      <c r="A9" s="622" t="s">
        <v>786</v>
      </c>
      <c r="B9" s="602" t="s">
        <v>785</v>
      </c>
      <c r="C9" s="601" t="s">
        <v>382</v>
      </c>
      <c r="D9" s="621">
        <v>2016948692</v>
      </c>
      <c r="E9" s="620">
        <v>6094301308</v>
      </c>
      <c r="F9" s="598" t="s">
        <v>782</v>
      </c>
      <c r="G9" s="552" t="s">
        <v>65</v>
      </c>
      <c r="H9" s="619" t="s">
        <v>381</v>
      </c>
      <c r="I9" s="561" t="s">
        <v>10</v>
      </c>
      <c r="J9" s="618" t="s">
        <v>13</v>
      </c>
      <c r="K9" s="618" t="s">
        <v>15</v>
      </c>
      <c r="L9" s="618" t="s">
        <v>15</v>
      </c>
      <c r="M9" s="617" t="s">
        <v>15</v>
      </c>
      <c r="N9" s="616">
        <v>43800</v>
      </c>
    </row>
    <row r="10" spans="1:14" s="595" customFormat="1" ht="60.75" thickBot="1" x14ac:dyDescent="0.3">
      <c r="A10" s="611" t="s">
        <v>784</v>
      </c>
      <c r="B10" s="602" t="s">
        <v>384</v>
      </c>
      <c r="C10" s="601" t="s">
        <v>772</v>
      </c>
      <c r="D10" s="613">
        <v>500000000</v>
      </c>
      <c r="E10" s="554" t="s">
        <v>193</v>
      </c>
      <c r="F10" s="598" t="s">
        <v>782</v>
      </c>
      <c r="G10" s="553" t="s">
        <v>65</v>
      </c>
      <c r="H10" s="561" t="s">
        <v>381</v>
      </c>
      <c r="I10" s="598" t="s">
        <v>7</v>
      </c>
      <c r="J10" s="561" t="s">
        <v>9</v>
      </c>
      <c r="K10" s="598" t="s">
        <v>9</v>
      </c>
      <c r="L10" s="598" t="s">
        <v>10</v>
      </c>
      <c r="M10" s="597" t="s">
        <v>10</v>
      </c>
      <c r="N10" s="596" t="s">
        <v>14</v>
      </c>
    </row>
    <row r="11" spans="1:14" s="595" customFormat="1" ht="60.75" thickBot="1" x14ac:dyDescent="0.3">
      <c r="A11" s="615" t="s">
        <v>784</v>
      </c>
      <c r="B11" s="602" t="s">
        <v>387</v>
      </c>
      <c r="C11" s="601" t="s">
        <v>772</v>
      </c>
      <c r="D11" s="613">
        <v>800000000</v>
      </c>
      <c r="E11" s="554" t="s">
        <v>193</v>
      </c>
      <c r="F11" s="598" t="s">
        <v>782</v>
      </c>
      <c r="G11" s="553" t="s">
        <v>65</v>
      </c>
      <c r="H11" s="599" t="s">
        <v>381</v>
      </c>
      <c r="I11" s="598" t="s">
        <v>7</v>
      </c>
      <c r="J11" s="561" t="s">
        <v>9</v>
      </c>
      <c r="K11" s="598" t="s">
        <v>9</v>
      </c>
      <c r="L11" s="598" t="s">
        <v>10</v>
      </c>
      <c r="M11" s="597" t="s">
        <v>10</v>
      </c>
      <c r="N11" s="596" t="s">
        <v>14</v>
      </c>
    </row>
    <row r="12" spans="1:14" s="595" customFormat="1" ht="60.75" thickBot="1" x14ac:dyDescent="0.3">
      <c r="A12" s="614" t="s">
        <v>783</v>
      </c>
      <c r="B12" s="602" t="s">
        <v>191</v>
      </c>
      <c r="C12" s="601" t="s">
        <v>772</v>
      </c>
      <c r="D12" s="613">
        <v>1800000000</v>
      </c>
      <c r="E12" s="554" t="s">
        <v>193</v>
      </c>
      <c r="F12" s="598" t="s">
        <v>782</v>
      </c>
      <c r="G12" s="553" t="s">
        <v>65</v>
      </c>
      <c r="H12" s="599" t="s">
        <v>381</v>
      </c>
      <c r="I12" s="598" t="s">
        <v>7</v>
      </c>
      <c r="J12" s="561" t="s">
        <v>9</v>
      </c>
      <c r="K12" s="598" t="s">
        <v>9</v>
      </c>
      <c r="L12" s="598" t="s">
        <v>10</v>
      </c>
      <c r="M12" s="597" t="s">
        <v>10</v>
      </c>
      <c r="N12" s="596" t="s">
        <v>14</v>
      </c>
    </row>
    <row r="13" spans="1:14" s="595" customFormat="1" ht="60.75" thickBot="1" x14ac:dyDescent="0.3">
      <c r="A13" s="611" t="s">
        <v>781</v>
      </c>
      <c r="B13" s="602" t="s">
        <v>390</v>
      </c>
      <c r="C13" s="601" t="s">
        <v>772</v>
      </c>
      <c r="D13" s="612">
        <v>2835000000</v>
      </c>
      <c r="E13" s="554" t="s">
        <v>193</v>
      </c>
      <c r="F13" s="598" t="s">
        <v>765</v>
      </c>
      <c r="G13" s="553" t="s">
        <v>65</v>
      </c>
      <c r="H13" s="599" t="s">
        <v>381</v>
      </c>
      <c r="I13" s="598" t="s">
        <v>5</v>
      </c>
      <c r="J13" s="561" t="s">
        <v>5</v>
      </c>
      <c r="K13" s="598" t="s">
        <v>6</v>
      </c>
      <c r="L13" s="598" t="s">
        <v>7</v>
      </c>
      <c r="M13" s="597" t="s">
        <v>7</v>
      </c>
      <c r="N13" s="596" t="s">
        <v>15</v>
      </c>
    </row>
    <row r="14" spans="1:14" s="595" customFormat="1" ht="48.75" thickBot="1" x14ac:dyDescent="0.3">
      <c r="A14" s="611" t="s">
        <v>780</v>
      </c>
      <c r="B14" s="602" t="s">
        <v>393</v>
      </c>
      <c r="C14" s="601" t="s">
        <v>779</v>
      </c>
      <c r="D14" s="609">
        <v>585000000</v>
      </c>
      <c r="E14" s="554" t="s">
        <v>193</v>
      </c>
      <c r="F14" s="598" t="s">
        <v>765</v>
      </c>
      <c r="G14" s="553" t="s">
        <v>65</v>
      </c>
      <c r="H14" s="599" t="s">
        <v>381</v>
      </c>
      <c r="I14" s="598" t="s">
        <v>5</v>
      </c>
      <c r="J14" s="561" t="s">
        <v>5</v>
      </c>
      <c r="K14" s="598" t="s">
        <v>6</v>
      </c>
      <c r="L14" s="598" t="s">
        <v>7</v>
      </c>
      <c r="M14" s="597" t="s">
        <v>7</v>
      </c>
      <c r="N14" s="596" t="s">
        <v>15</v>
      </c>
    </row>
    <row r="15" spans="1:14" s="595" customFormat="1" ht="39" thickBot="1" x14ac:dyDescent="0.3">
      <c r="A15" s="603" t="s">
        <v>778</v>
      </c>
      <c r="B15" s="602" t="s">
        <v>777</v>
      </c>
      <c r="C15" s="601" t="s">
        <v>192</v>
      </c>
      <c r="D15" s="610">
        <v>10000000</v>
      </c>
      <c r="E15" s="554" t="s">
        <v>193</v>
      </c>
      <c r="F15" s="598" t="s">
        <v>765</v>
      </c>
      <c r="G15" s="553" t="s">
        <v>65</v>
      </c>
      <c r="H15" s="599" t="s">
        <v>381</v>
      </c>
      <c r="I15" s="598" t="s">
        <v>5</v>
      </c>
      <c r="J15" s="561" t="s">
        <v>5</v>
      </c>
      <c r="K15" s="598" t="s">
        <v>6</v>
      </c>
      <c r="L15" s="598" t="s">
        <v>7</v>
      </c>
      <c r="M15" s="597" t="s">
        <v>7</v>
      </c>
      <c r="N15" s="596" t="s">
        <v>15</v>
      </c>
    </row>
    <row r="16" spans="1:14" s="595" customFormat="1" ht="39" thickBot="1" x14ac:dyDescent="0.3">
      <c r="A16" s="603" t="s">
        <v>776</v>
      </c>
      <c r="B16" s="602" t="s">
        <v>767</v>
      </c>
      <c r="C16" s="601" t="s">
        <v>192</v>
      </c>
      <c r="D16" s="610">
        <v>10000000</v>
      </c>
      <c r="E16" s="554" t="s">
        <v>193</v>
      </c>
      <c r="F16" s="598" t="s">
        <v>765</v>
      </c>
      <c r="G16" s="553" t="s">
        <v>65</v>
      </c>
      <c r="H16" s="599" t="s">
        <v>381</v>
      </c>
      <c r="I16" s="598" t="s">
        <v>5</v>
      </c>
      <c r="J16" s="561" t="s">
        <v>5</v>
      </c>
      <c r="K16" s="598" t="s">
        <v>6</v>
      </c>
      <c r="L16" s="598" t="s">
        <v>7</v>
      </c>
      <c r="M16" s="597" t="s">
        <v>7</v>
      </c>
      <c r="N16" s="596" t="s">
        <v>15</v>
      </c>
    </row>
    <row r="17" spans="1:14" s="595" customFormat="1" ht="60.75" thickBot="1" x14ac:dyDescent="0.3">
      <c r="A17" s="603" t="s">
        <v>775</v>
      </c>
      <c r="B17" s="602" t="s">
        <v>399</v>
      </c>
      <c r="C17" s="601" t="s">
        <v>772</v>
      </c>
      <c r="D17" s="609">
        <v>500000000</v>
      </c>
      <c r="E17" s="554" t="s">
        <v>193</v>
      </c>
      <c r="F17" s="598" t="s">
        <v>765</v>
      </c>
      <c r="G17" s="553" t="s">
        <v>65</v>
      </c>
      <c r="H17" s="599" t="s">
        <v>381</v>
      </c>
      <c r="I17" s="598" t="s">
        <v>7</v>
      </c>
      <c r="J17" s="561" t="s">
        <v>9</v>
      </c>
      <c r="K17" s="598" t="s">
        <v>9</v>
      </c>
      <c r="L17" s="598" t="s">
        <v>10</v>
      </c>
      <c r="M17" s="597" t="s">
        <v>10</v>
      </c>
      <c r="N17" s="596" t="s">
        <v>14</v>
      </c>
    </row>
    <row r="18" spans="1:14" s="595" customFormat="1" ht="60.75" thickBot="1" x14ac:dyDescent="0.3">
      <c r="A18" s="603" t="s">
        <v>774</v>
      </c>
      <c r="B18" s="602" t="s">
        <v>773</v>
      </c>
      <c r="C18" s="601" t="s">
        <v>772</v>
      </c>
      <c r="D18" s="609">
        <v>40000000</v>
      </c>
      <c r="E18" s="554" t="s">
        <v>193</v>
      </c>
      <c r="F18" s="598" t="s">
        <v>765</v>
      </c>
      <c r="G18" s="553" t="s">
        <v>65</v>
      </c>
      <c r="H18" s="599" t="s">
        <v>381</v>
      </c>
      <c r="I18" s="598" t="s">
        <v>7</v>
      </c>
      <c r="J18" s="561" t="s">
        <v>9</v>
      </c>
      <c r="K18" s="598" t="s">
        <v>9</v>
      </c>
      <c r="L18" s="598" t="s">
        <v>10</v>
      </c>
      <c r="M18" s="597" t="s">
        <v>10</v>
      </c>
      <c r="N18" s="596" t="s">
        <v>14</v>
      </c>
    </row>
    <row r="19" spans="1:14" s="595" customFormat="1" ht="39" thickBot="1" x14ac:dyDescent="0.3">
      <c r="A19" s="603" t="s">
        <v>771</v>
      </c>
      <c r="B19" s="608" t="s">
        <v>403</v>
      </c>
      <c r="C19" s="601" t="s">
        <v>230</v>
      </c>
      <c r="D19" s="607">
        <v>70000000</v>
      </c>
      <c r="E19" s="554" t="s">
        <v>193</v>
      </c>
      <c r="F19" s="598" t="s">
        <v>765</v>
      </c>
      <c r="G19" s="553" t="s">
        <v>65</v>
      </c>
      <c r="H19" s="599" t="s">
        <v>381</v>
      </c>
      <c r="I19" s="598" t="s">
        <v>5</v>
      </c>
      <c r="J19" s="561" t="s">
        <v>5</v>
      </c>
      <c r="K19" s="598" t="s">
        <v>6</v>
      </c>
      <c r="L19" s="598" t="s">
        <v>7</v>
      </c>
      <c r="M19" s="597" t="s">
        <v>7</v>
      </c>
      <c r="N19" s="596" t="s">
        <v>15</v>
      </c>
    </row>
    <row r="20" spans="1:14" s="595" customFormat="1" ht="39" thickBot="1" x14ac:dyDescent="0.3">
      <c r="A20" s="603" t="s">
        <v>770</v>
      </c>
      <c r="B20" s="605" t="s">
        <v>405</v>
      </c>
      <c r="C20" s="601" t="s">
        <v>230</v>
      </c>
      <c r="D20" s="606">
        <v>750000000</v>
      </c>
      <c r="E20" s="554" t="s">
        <v>193</v>
      </c>
      <c r="F20" s="598" t="s">
        <v>765</v>
      </c>
      <c r="G20" s="553" t="s">
        <v>65</v>
      </c>
      <c r="H20" s="599" t="s">
        <v>381</v>
      </c>
      <c r="I20" s="598" t="s">
        <v>6</v>
      </c>
      <c r="J20" s="561" t="s">
        <v>6</v>
      </c>
      <c r="K20" s="598" t="s">
        <v>7</v>
      </c>
      <c r="L20" s="598" t="s">
        <v>8</v>
      </c>
      <c r="M20" s="597" t="s">
        <v>8</v>
      </c>
      <c r="N20" s="596" t="s">
        <v>14</v>
      </c>
    </row>
    <row r="21" spans="1:14" s="595" customFormat="1" ht="63.75" customHeight="1" thickBot="1" x14ac:dyDescent="0.3">
      <c r="A21" s="603" t="s">
        <v>768</v>
      </c>
      <c r="B21" s="605" t="s">
        <v>769</v>
      </c>
      <c r="C21" s="601" t="s">
        <v>766</v>
      </c>
      <c r="D21" s="604">
        <v>60000000</v>
      </c>
      <c r="E21" s="554" t="s">
        <v>703</v>
      </c>
      <c r="F21" s="598" t="s">
        <v>765</v>
      </c>
      <c r="G21" s="553" t="s">
        <v>65</v>
      </c>
      <c r="H21" s="599" t="s">
        <v>381</v>
      </c>
      <c r="I21" s="598" t="s">
        <v>6</v>
      </c>
      <c r="J21" s="561" t="s">
        <v>6</v>
      </c>
      <c r="K21" s="598" t="s">
        <v>7</v>
      </c>
      <c r="L21" s="598" t="s">
        <v>8</v>
      </c>
      <c r="M21" s="597" t="s">
        <v>8</v>
      </c>
      <c r="N21" s="596" t="s">
        <v>14</v>
      </c>
    </row>
    <row r="22" spans="1:14" s="595" customFormat="1" ht="60.75" thickBot="1" x14ac:dyDescent="0.3">
      <c r="A22" s="603" t="s">
        <v>768</v>
      </c>
      <c r="B22" s="602" t="s">
        <v>767</v>
      </c>
      <c r="C22" s="601" t="s">
        <v>766</v>
      </c>
      <c r="D22" s="600">
        <v>390000000</v>
      </c>
      <c r="E22" s="554" t="s">
        <v>703</v>
      </c>
      <c r="F22" s="598" t="s">
        <v>765</v>
      </c>
      <c r="G22" s="553" t="s">
        <v>65</v>
      </c>
      <c r="H22" s="599" t="s">
        <v>381</v>
      </c>
      <c r="I22" s="598" t="s">
        <v>6</v>
      </c>
      <c r="J22" s="561" t="s">
        <v>6</v>
      </c>
      <c r="K22" s="598" t="s">
        <v>7</v>
      </c>
      <c r="L22" s="598" t="s">
        <v>8</v>
      </c>
      <c r="M22" s="597" t="s">
        <v>8</v>
      </c>
      <c r="N22" s="596" t="s">
        <v>14</v>
      </c>
    </row>
    <row r="23" spans="1:14" s="563" customFormat="1" ht="72.75" thickBot="1" x14ac:dyDescent="0.3">
      <c r="A23" s="571" t="s">
        <v>763</v>
      </c>
      <c r="B23" s="592" t="s">
        <v>409</v>
      </c>
      <c r="C23" s="594" t="s">
        <v>410</v>
      </c>
      <c r="D23" s="593">
        <v>1800000000</v>
      </c>
      <c r="E23" s="568" t="s">
        <v>193</v>
      </c>
      <c r="F23" s="584" t="s">
        <v>764</v>
      </c>
      <c r="G23" s="567" t="s">
        <v>65</v>
      </c>
      <c r="H23" s="585" t="s">
        <v>381</v>
      </c>
      <c r="I23" s="584" t="s">
        <v>6</v>
      </c>
      <c r="J23" s="576" t="s">
        <v>6</v>
      </c>
      <c r="K23" s="584" t="s">
        <v>7</v>
      </c>
      <c r="L23" s="584" t="s">
        <v>8</v>
      </c>
      <c r="M23" s="583" t="s">
        <v>8</v>
      </c>
      <c r="N23" s="582" t="s">
        <v>14</v>
      </c>
    </row>
    <row r="24" spans="1:14" s="563" customFormat="1" ht="90.75" thickBot="1" x14ac:dyDescent="0.3">
      <c r="A24" s="571" t="s">
        <v>763</v>
      </c>
      <c r="B24" s="592" t="s">
        <v>762</v>
      </c>
      <c r="C24" s="570" t="s">
        <v>72</v>
      </c>
      <c r="D24" s="591">
        <v>1200000000</v>
      </c>
      <c r="E24" s="568" t="s">
        <v>193</v>
      </c>
      <c r="F24" s="566" t="s">
        <v>761</v>
      </c>
      <c r="G24" s="567" t="s">
        <v>65</v>
      </c>
      <c r="H24" s="585" t="s">
        <v>381</v>
      </c>
      <c r="I24" s="584" t="s">
        <v>6</v>
      </c>
      <c r="J24" s="576" t="s">
        <v>6</v>
      </c>
      <c r="K24" s="584" t="s">
        <v>7</v>
      </c>
      <c r="L24" s="584" t="s">
        <v>8</v>
      </c>
      <c r="M24" s="583" t="s">
        <v>8</v>
      </c>
      <c r="N24" s="582" t="s">
        <v>14</v>
      </c>
    </row>
    <row r="25" spans="1:14" s="563" customFormat="1" ht="96.75" thickBot="1" x14ac:dyDescent="0.3">
      <c r="A25" s="588" t="s">
        <v>757</v>
      </c>
      <c r="B25" s="588" t="s">
        <v>760</v>
      </c>
      <c r="C25" s="589" t="s">
        <v>416</v>
      </c>
      <c r="D25" s="590">
        <v>1300000000</v>
      </c>
      <c r="E25" s="568" t="s">
        <v>193</v>
      </c>
      <c r="F25" s="584" t="s">
        <v>755</v>
      </c>
      <c r="G25" s="567" t="s">
        <v>65</v>
      </c>
      <c r="H25" s="585" t="s">
        <v>381</v>
      </c>
      <c r="I25" s="584" t="s">
        <v>6</v>
      </c>
      <c r="J25" s="576" t="s">
        <v>6</v>
      </c>
      <c r="K25" s="584" t="s">
        <v>7</v>
      </c>
      <c r="L25" s="584" t="s">
        <v>8</v>
      </c>
      <c r="M25" s="583" t="s">
        <v>8</v>
      </c>
      <c r="N25" s="582" t="s">
        <v>14</v>
      </c>
    </row>
    <row r="26" spans="1:14" s="563" customFormat="1" ht="96.75" thickBot="1" x14ac:dyDescent="0.3">
      <c r="A26" s="588" t="s">
        <v>757</v>
      </c>
      <c r="B26" s="572" t="s">
        <v>759</v>
      </c>
      <c r="C26" s="589" t="s">
        <v>416</v>
      </c>
      <c r="D26" s="586">
        <v>800000000</v>
      </c>
      <c r="E26" s="568" t="s">
        <v>193</v>
      </c>
      <c r="F26" s="584" t="s">
        <v>755</v>
      </c>
      <c r="G26" s="567" t="s">
        <v>65</v>
      </c>
      <c r="H26" s="585" t="s">
        <v>381</v>
      </c>
      <c r="I26" s="584" t="s">
        <v>6</v>
      </c>
      <c r="J26" s="576" t="s">
        <v>6</v>
      </c>
      <c r="K26" s="584" t="s">
        <v>7</v>
      </c>
      <c r="L26" s="584" t="s">
        <v>8</v>
      </c>
      <c r="M26" s="583" t="s">
        <v>8</v>
      </c>
      <c r="N26" s="582" t="s">
        <v>14</v>
      </c>
    </row>
    <row r="27" spans="1:14" s="563" customFormat="1" ht="39" thickBot="1" x14ac:dyDescent="0.3">
      <c r="A27" s="588" t="s">
        <v>757</v>
      </c>
      <c r="B27" s="572" t="s">
        <v>758</v>
      </c>
      <c r="C27" s="587" t="s">
        <v>192</v>
      </c>
      <c r="D27" s="586">
        <v>57000000</v>
      </c>
      <c r="E27" s="568" t="s">
        <v>193</v>
      </c>
      <c r="F27" s="584" t="s">
        <v>755</v>
      </c>
      <c r="G27" s="567" t="s">
        <v>65</v>
      </c>
      <c r="H27" s="585" t="s">
        <v>381</v>
      </c>
      <c r="I27" s="584" t="s">
        <v>6</v>
      </c>
      <c r="J27" s="576" t="s">
        <v>6</v>
      </c>
      <c r="K27" s="584" t="s">
        <v>7</v>
      </c>
      <c r="L27" s="584" t="s">
        <v>8</v>
      </c>
      <c r="M27" s="583" t="s">
        <v>8</v>
      </c>
      <c r="N27" s="582" t="s">
        <v>14</v>
      </c>
    </row>
    <row r="28" spans="1:14" s="563" customFormat="1" ht="38.25" x14ac:dyDescent="0.25">
      <c r="A28" s="588" t="s">
        <v>757</v>
      </c>
      <c r="B28" s="572" t="s">
        <v>756</v>
      </c>
      <c r="C28" s="587" t="s">
        <v>192</v>
      </c>
      <c r="D28" s="586">
        <v>300000000</v>
      </c>
      <c r="E28" s="568" t="s">
        <v>193</v>
      </c>
      <c r="F28" s="584" t="s">
        <v>755</v>
      </c>
      <c r="G28" s="567" t="s">
        <v>65</v>
      </c>
      <c r="H28" s="585" t="s">
        <v>381</v>
      </c>
      <c r="I28" s="584" t="s">
        <v>6</v>
      </c>
      <c r="J28" s="576" t="s">
        <v>6</v>
      </c>
      <c r="K28" s="584" t="s">
        <v>7</v>
      </c>
      <c r="L28" s="584" t="s">
        <v>8</v>
      </c>
      <c r="M28" s="583" t="s">
        <v>8</v>
      </c>
      <c r="N28" s="582" t="s">
        <v>14</v>
      </c>
    </row>
    <row r="29" spans="1:14" s="563" customFormat="1" ht="132.75" x14ac:dyDescent="0.25">
      <c r="A29" s="580" t="s">
        <v>754</v>
      </c>
      <c r="B29" s="579" t="s">
        <v>753</v>
      </c>
      <c r="C29" s="578" t="s">
        <v>752</v>
      </c>
      <c r="D29" s="569">
        <v>24862409378</v>
      </c>
      <c r="E29" s="581">
        <v>65351581177</v>
      </c>
      <c r="F29" s="568" t="s">
        <v>748</v>
      </c>
      <c r="G29" s="567" t="s">
        <v>65</v>
      </c>
      <c r="H29" s="566" t="s">
        <v>747</v>
      </c>
      <c r="I29" s="573" t="s">
        <v>703</v>
      </c>
      <c r="J29" s="573" t="s">
        <v>703</v>
      </c>
      <c r="K29" s="573" t="s">
        <v>703</v>
      </c>
      <c r="L29" s="573" t="s">
        <v>703</v>
      </c>
      <c r="M29" s="573" t="s">
        <v>703</v>
      </c>
      <c r="N29" s="574">
        <v>43282</v>
      </c>
    </row>
    <row r="30" spans="1:14" s="563" customFormat="1" ht="132.75" x14ac:dyDescent="0.25">
      <c r="A30" s="580" t="s">
        <v>754</v>
      </c>
      <c r="B30" s="579" t="s">
        <v>753</v>
      </c>
      <c r="C30" s="578" t="s">
        <v>752</v>
      </c>
      <c r="D30" s="569">
        <v>14386852676</v>
      </c>
      <c r="E30" s="581">
        <v>65351581177</v>
      </c>
      <c r="F30" s="568" t="s">
        <v>748</v>
      </c>
      <c r="G30" s="567" t="s">
        <v>65</v>
      </c>
      <c r="H30" s="566" t="s">
        <v>747</v>
      </c>
      <c r="I30" s="573" t="s">
        <v>703</v>
      </c>
      <c r="J30" s="573" t="s">
        <v>703</v>
      </c>
      <c r="K30" s="573" t="s">
        <v>703</v>
      </c>
      <c r="L30" s="573" t="s">
        <v>703</v>
      </c>
      <c r="M30" s="573" t="s">
        <v>703</v>
      </c>
      <c r="N30" s="574">
        <v>43405</v>
      </c>
    </row>
    <row r="31" spans="1:14" s="563" customFormat="1" ht="132.75" x14ac:dyDescent="0.25">
      <c r="A31" s="580" t="s">
        <v>754</v>
      </c>
      <c r="B31" s="579" t="s">
        <v>753</v>
      </c>
      <c r="C31" s="578" t="s">
        <v>752</v>
      </c>
      <c r="D31" s="569">
        <f>3580513801-54568981</f>
        <v>3525944820</v>
      </c>
      <c r="E31" s="577">
        <f>D31</f>
        <v>3525944820</v>
      </c>
      <c r="F31" s="568" t="s">
        <v>748</v>
      </c>
      <c r="G31" s="567" t="s">
        <v>65</v>
      </c>
      <c r="H31" s="566" t="s">
        <v>747</v>
      </c>
      <c r="I31" s="576" t="s">
        <v>8</v>
      </c>
      <c r="J31" s="576" t="s">
        <v>741</v>
      </c>
      <c r="K31" s="576" t="s">
        <v>15</v>
      </c>
      <c r="L31" s="576" t="s">
        <v>15</v>
      </c>
      <c r="M31" s="575" t="s">
        <v>15</v>
      </c>
      <c r="N31" s="574">
        <v>44075</v>
      </c>
    </row>
    <row r="32" spans="1:14" s="563" customFormat="1" ht="69" customHeight="1" x14ac:dyDescent="0.25">
      <c r="A32" s="572" t="s">
        <v>751</v>
      </c>
      <c r="B32" s="572" t="s">
        <v>429</v>
      </c>
      <c r="C32" s="570" t="s">
        <v>192</v>
      </c>
      <c r="D32" s="569">
        <v>938000000</v>
      </c>
      <c r="E32" s="568" t="s">
        <v>193</v>
      </c>
      <c r="F32" s="568" t="s">
        <v>748</v>
      </c>
      <c r="G32" s="567" t="s">
        <v>65</v>
      </c>
      <c r="H32" s="566" t="s">
        <v>747</v>
      </c>
      <c r="I32" s="565" t="s">
        <v>5</v>
      </c>
      <c r="J32" s="573" t="s">
        <v>4</v>
      </c>
      <c r="K32" s="565" t="s">
        <v>6</v>
      </c>
      <c r="L32" s="565" t="s">
        <v>10</v>
      </c>
      <c r="M32" s="565" t="s">
        <v>10</v>
      </c>
      <c r="N32" s="564" t="s">
        <v>15</v>
      </c>
    </row>
    <row r="33" spans="1:14" s="563" customFormat="1" ht="48" x14ac:dyDescent="0.25">
      <c r="A33" s="572" t="s">
        <v>750</v>
      </c>
      <c r="B33" s="572" t="s">
        <v>431</v>
      </c>
      <c r="C33" s="570" t="s">
        <v>425</v>
      </c>
      <c r="D33" s="569">
        <v>75000000</v>
      </c>
      <c r="E33" s="568" t="s">
        <v>193</v>
      </c>
      <c r="F33" s="568" t="s">
        <v>748</v>
      </c>
      <c r="G33" s="567" t="s">
        <v>65</v>
      </c>
      <c r="H33" s="566" t="s">
        <v>747</v>
      </c>
      <c r="I33" s="565" t="s">
        <v>433</v>
      </c>
      <c r="J33" s="573" t="s">
        <v>6</v>
      </c>
      <c r="K33" s="565" t="s">
        <v>9</v>
      </c>
      <c r="L33" s="565" t="s">
        <v>10</v>
      </c>
      <c r="M33" s="565" t="s">
        <v>10</v>
      </c>
      <c r="N33" s="564" t="s">
        <v>15</v>
      </c>
    </row>
    <row r="34" spans="1:14" s="563" customFormat="1" ht="48" x14ac:dyDescent="0.25">
      <c r="A34" s="572" t="s">
        <v>749</v>
      </c>
      <c r="B34" s="571" t="s">
        <v>434</v>
      </c>
      <c r="C34" s="570" t="s">
        <v>425</v>
      </c>
      <c r="D34" s="569">
        <v>301000000</v>
      </c>
      <c r="E34" s="568" t="s">
        <v>193</v>
      </c>
      <c r="F34" s="568" t="s">
        <v>748</v>
      </c>
      <c r="G34" s="567" t="s">
        <v>65</v>
      </c>
      <c r="H34" s="566" t="s">
        <v>747</v>
      </c>
      <c r="I34" s="565" t="s">
        <v>435</v>
      </c>
      <c r="J34" s="565" t="s">
        <v>436</v>
      </c>
      <c r="K34" s="565" t="s">
        <v>9</v>
      </c>
      <c r="L34" s="565" t="s">
        <v>10</v>
      </c>
      <c r="M34" s="565" t="s">
        <v>10</v>
      </c>
      <c r="N34" s="564" t="s">
        <v>15</v>
      </c>
    </row>
    <row r="35" spans="1:14" ht="129.75" customHeight="1" x14ac:dyDescent="0.25">
      <c r="A35" s="562" t="s">
        <v>744</v>
      </c>
      <c r="B35" s="562" t="s">
        <v>746</v>
      </c>
      <c r="C35" s="556" t="s">
        <v>743</v>
      </c>
      <c r="D35" s="555">
        <f>1965973284+160777376</f>
        <v>2126750660</v>
      </c>
      <c r="E35" s="555">
        <v>5268111993</v>
      </c>
      <c r="F35" s="554" t="s">
        <v>742</v>
      </c>
      <c r="G35" s="553" t="s">
        <v>65</v>
      </c>
      <c r="H35" s="553" t="s">
        <v>441</v>
      </c>
      <c r="I35" s="553" t="s">
        <v>703</v>
      </c>
      <c r="J35" s="553" t="s">
        <v>703</v>
      </c>
      <c r="K35" s="553" t="s">
        <v>703</v>
      </c>
      <c r="L35" s="553" t="s">
        <v>703</v>
      </c>
      <c r="M35" s="553" t="s">
        <v>703</v>
      </c>
      <c r="N35" s="551">
        <v>42917</v>
      </c>
    </row>
    <row r="36" spans="1:14" ht="127.5" customHeight="1" x14ac:dyDescent="0.25">
      <c r="A36" s="562" t="s">
        <v>744</v>
      </c>
      <c r="B36" s="562" t="s">
        <v>438</v>
      </c>
      <c r="C36" s="556" t="s">
        <v>743</v>
      </c>
      <c r="D36" s="555">
        <v>1367196699</v>
      </c>
      <c r="E36" s="555">
        <v>5268111993</v>
      </c>
      <c r="F36" s="554" t="s">
        <v>745</v>
      </c>
      <c r="G36" s="553" t="s">
        <v>65</v>
      </c>
      <c r="H36" s="553" t="s">
        <v>441</v>
      </c>
      <c r="I36" s="553" t="s">
        <v>442</v>
      </c>
      <c r="J36" s="553" t="s">
        <v>443</v>
      </c>
      <c r="K36" s="553" t="s">
        <v>444</v>
      </c>
      <c r="L36" s="553" t="s">
        <v>444</v>
      </c>
      <c r="M36" s="553" t="s">
        <v>444</v>
      </c>
      <c r="N36" s="551">
        <v>43070</v>
      </c>
    </row>
    <row r="37" spans="1:14" ht="127.5" customHeight="1" x14ac:dyDescent="0.25">
      <c r="A37" s="562" t="s">
        <v>744</v>
      </c>
      <c r="B37" s="562" t="s">
        <v>438</v>
      </c>
      <c r="C37" s="556" t="s">
        <v>743</v>
      </c>
      <c r="D37" s="555">
        <f>515999038-160777376</f>
        <v>355221662</v>
      </c>
      <c r="E37" s="555">
        <f>D37</f>
        <v>355221662</v>
      </c>
      <c r="F37" s="554" t="s">
        <v>742</v>
      </c>
      <c r="G37" s="553" t="s">
        <v>65</v>
      </c>
      <c r="H37" s="553" t="s">
        <v>441</v>
      </c>
      <c r="I37" s="561" t="s">
        <v>8</v>
      </c>
      <c r="J37" s="561" t="s">
        <v>741</v>
      </c>
      <c r="K37" s="561" t="s">
        <v>15</v>
      </c>
      <c r="L37" s="561" t="s">
        <v>15</v>
      </c>
      <c r="M37" s="560" t="s">
        <v>15</v>
      </c>
      <c r="N37" s="559">
        <v>44743</v>
      </c>
    </row>
    <row r="38" spans="1:14" ht="127.5" customHeight="1" x14ac:dyDescent="0.25">
      <c r="A38" s="557" t="s">
        <v>740</v>
      </c>
      <c r="B38" s="557" t="s">
        <v>739</v>
      </c>
      <c r="C38" s="556" t="s">
        <v>731</v>
      </c>
      <c r="D38" s="555">
        <v>150000000</v>
      </c>
      <c r="E38" s="558" t="s">
        <v>703</v>
      </c>
      <c r="F38" s="554" t="s">
        <v>738</v>
      </c>
      <c r="G38" s="553" t="s">
        <v>65</v>
      </c>
      <c r="H38" s="553" t="s">
        <v>441</v>
      </c>
      <c r="I38" s="552"/>
      <c r="J38" s="553"/>
      <c r="K38" s="552"/>
      <c r="L38" s="552"/>
      <c r="M38" s="552"/>
      <c r="N38" s="551"/>
    </row>
    <row r="39" spans="1:14" ht="127.5" customHeight="1" x14ac:dyDescent="0.25">
      <c r="A39" s="557" t="s">
        <v>737</v>
      </c>
      <c r="B39" s="557" t="s">
        <v>736</v>
      </c>
      <c r="C39" s="556" t="s">
        <v>731</v>
      </c>
      <c r="D39" s="555">
        <v>80000000</v>
      </c>
      <c r="E39" s="558" t="s">
        <v>703</v>
      </c>
      <c r="F39" s="554" t="s">
        <v>730</v>
      </c>
      <c r="G39" s="553" t="s">
        <v>65</v>
      </c>
      <c r="H39" s="553" t="s">
        <v>441</v>
      </c>
      <c r="I39" s="552"/>
      <c r="J39" s="553"/>
      <c r="K39" s="552"/>
      <c r="L39" s="552"/>
      <c r="M39" s="552"/>
      <c r="N39" s="551"/>
    </row>
    <row r="40" spans="1:14" ht="127.5" customHeight="1" x14ac:dyDescent="0.25">
      <c r="A40" s="557" t="s">
        <v>735</v>
      </c>
      <c r="B40" s="557" t="s">
        <v>734</v>
      </c>
      <c r="C40" s="556" t="s">
        <v>731</v>
      </c>
      <c r="D40" s="555">
        <v>108500000</v>
      </c>
      <c r="E40" s="555" t="s">
        <v>703</v>
      </c>
      <c r="F40" s="554" t="s">
        <v>730</v>
      </c>
      <c r="G40" s="553"/>
      <c r="H40" s="553"/>
      <c r="I40" s="552"/>
      <c r="J40" s="552"/>
      <c r="K40" s="552"/>
      <c r="L40" s="552"/>
      <c r="M40" s="552"/>
      <c r="N40" s="551"/>
    </row>
    <row r="41" spans="1:14" ht="109.5" customHeight="1" x14ac:dyDescent="0.25">
      <c r="A41" s="550" t="s">
        <v>733</v>
      </c>
      <c r="B41" s="550" t="s">
        <v>732</v>
      </c>
      <c r="C41" s="549" t="s">
        <v>731</v>
      </c>
      <c r="D41" s="548">
        <v>177400000</v>
      </c>
      <c r="E41" s="547" t="s">
        <v>703</v>
      </c>
      <c r="F41" s="546" t="s">
        <v>730</v>
      </c>
      <c r="G41" s="545" t="s">
        <v>65</v>
      </c>
      <c r="H41" s="545" t="s">
        <v>441</v>
      </c>
      <c r="I41" s="545"/>
      <c r="J41" s="545"/>
      <c r="K41" s="545"/>
      <c r="L41" s="545"/>
      <c r="M41" s="545"/>
      <c r="N41" s="544">
        <v>43435</v>
      </c>
    </row>
    <row r="42" spans="1:14" s="525" customFormat="1" ht="109.5" customHeight="1" x14ac:dyDescent="0.25">
      <c r="A42" s="534" t="s">
        <v>718</v>
      </c>
      <c r="B42" s="534" t="s">
        <v>729</v>
      </c>
      <c r="C42" s="543" t="s">
        <v>728</v>
      </c>
      <c r="D42" s="542">
        <v>1046091773</v>
      </c>
      <c r="E42" s="541">
        <v>6827989539</v>
      </c>
      <c r="F42" s="529" t="s">
        <v>727</v>
      </c>
      <c r="G42" s="528" t="s">
        <v>65</v>
      </c>
      <c r="H42" s="528" t="s">
        <v>704</v>
      </c>
      <c r="I42" s="528" t="s">
        <v>703</v>
      </c>
      <c r="J42" s="528" t="s">
        <v>703</v>
      </c>
      <c r="K42" s="528" t="s">
        <v>703</v>
      </c>
      <c r="L42" s="528" t="s">
        <v>703</v>
      </c>
      <c r="M42" s="528" t="s">
        <v>703</v>
      </c>
      <c r="N42" s="537">
        <v>43252</v>
      </c>
    </row>
    <row r="43" spans="1:14" s="525" customFormat="1" ht="109.5" customHeight="1" x14ac:dyDescent="0.25">
      <c r="A43" s="534" t="s">
        <v>718</v>
      </c>
      <c r="B43" s="534" t="s">
        <v>729</v>
      </c>
      <c r="C43" s="543" t="s">
        <v>728</v>
      </c>
      <c r="D43" s="542">
        <v>1100000000</v>
      </c>
      <c r="E43" s="541"/>
      <c r="F43" s="529" t="s">
        <v>727</v>
      </c>
      <c r="G43" s="528" t="s">
        <v>65</v>
      </c>
      <c r="H43" s="528" t="s">
        <v>704</v>
      </c>
      <c r="I43" s="528" t="s">
        <v>7</v>
      </c>
      <c r="J43" s="528" t="s">
        <v>7</v>
      </c>
      <c r="K43" s="528" t="s">
        <v>10</v>
      </c>
      <c r="L43" s="528" t="s">
        <v>10</v>
      </c>
      <c r="M43" s="528" t="s">
        <v>10</v>
      </c>
      <c r="N43" s="537" t="s">
        <v>15</v>
      </c>
    </row>
    <row r="44" spans="1:14" s="525" customFormat="1" ht="109.5" customHeight="1" x14ac:dyDescent="0.25">
      <c r="A44" s="534" t="s">
        <v>718</v>
      </c>
      <c r="B44" s="534" t="s">
        <v>729</v>
      </c>
      <c r="C44" s="543" t="s">
        <v>728</v>
      </c>
      <c r="D44" s="542">
        <v>200000000</v>
      </c>
      <c r="E44" s="541"/>
      <c r="F44" s="529" t="s">
        <v>727</v>
      </c>
      <c r="G44" s="528" t="s">
        <v>65</v>
      </c>
      <c r="H44" s="528" t="s">
        <v>704</v>
      </c>
      <c r="I44" s="528" t="s">
        <v>9</v>
      </c>
      <c r="J44" s="528" t="s">
        <v>11</v>
      </c>
      <c r="K44" s="528" t="s">
        <v>15</v>
      </c>
      <c r="L44" s="528" t="s">
        <v>15</v>
      </c>
      <c r="M44" s="528" t="s">
        <v>15</v>
      </c>
      <c r="N44" s="537">
        <v>44552</v>
      </c>
    </row>
    <row r="45" spans="1:14" s="525" customFormat="1" ht="82.5" customHeight="1" x14ac:dyDescent="0.25">
      <c r="A45" s="534" t="s">
        <v>718</v>
      </c>
      <c r="B45" s="534" t="s">
        <v>726</v>
      </c>
      <c r="C45" s="532" t="s">
        <v>120</v>
      </c>
      <c r="D45" s="535">
        <v>1000000000</v>
      </c>
      <c r="E45" s="529" t="s">
        <v>193</v>
      </c>
      <c r="F45" s="529" t="s">
        <v>725</v>
      </c>
      <c r="G45" s="528" t="s">
        <v>65</v>
      </c>
      <c r="H45" s="528" t="s">
        <v>704</v>
      </c>
      <c r="I45" s="526" t="s">
        <v>6</v>
      </c>
      <c r="J45" s="526" t="s">
        <v>8</v>
      </c>
      <c r="K45" s="540" t="s">
        <v>9</v>
      </c>
      <c r="L45" s="527" t="s">
        <v>10</v>
      </c>
      <c r="M45" s="527" t="s">
        <v>10</v>
      </c>
      <c r="N45" s="526" t="s">
        <v>15</v>
      </c>
    </row>
    <row r="46" spans="1:14" s="525" customFormat="1" ht="72" x14ac:dyDescent="0.25">
      <c r="A46" s="534" t="s">
        <v>718</v>
      </c>
      <c r="B46" s="536" t="s">
        <v>724</v>
      </c>
      <c r="C46" s="532" t="s">
        <v>723</v>
      </c>
      <c r="D46" s="535">
        <v>2500000000</v>
      </c>
      <c r="E46" s="529" t="s">
        <v>193</v>
      </c>
      <c r="F46" s="529" t="s">
        <v>716</v>
      </c>
      <c r="G46" s="528" t="s">
        <v>65</v>
      </c>
      <c r="H46" s="528" t="s">
        <v>704</v>
      </c>
      <c r="I46" s="526" t="s">
        <v>6</v>
      </c>
      <c r="J46" s="526" t="s">
        <v>6</v>
      </c>
      <c r="K46" s="540" t="s">
        <v>9</v>
      </c>
      <c r="L46" s="527" t="s">
        <v>10</v>
      </c>
      <c r="M46" s="527" t="s">
        <v>10</v>
      </c>
      <c r="N46" s="526" t="s">
        <v>15</v>
      </c>
    </row>
    <row r="47" spans="1:14" s="525" customFormat="1" ht="180" x14ac:dyDescent="0.25">
      <c r="A47" s="534" t="s">
        <v>718</v>
      </c>
      <c r="B47" s="536" t="s">
        <v>453</v>
      </c>
      <c r="C47" s="532" t="s">
        <v>455</v>
      </c>
      <c r="D47" s="535">
        <v>400000000</v>
      </c>
      <c r="E47" s="529" t="s">
        <v>193</v>
      </c>
      <c r="F47" s="529" t="s">
        <v>722</v>
      </c>
      <c r="G47" s="528" t="s">
        <v>65</v>
      </c>
      <c r="H47" s="528" t="s">
        <v>704</v>
      </c>
      <c r="I47" s="526" t="s">
        <v>6</v>
      </c>
      <c r="J47" s="526" t="s">
        <v>7</v>
      </c>
      <c r="K47" s="540" t="s">
        <v>8</v>
      </c>
      <c r="L47" s="527" t="s">
        <v>9</v>
      </c>
      <c r="M47" s="527" t="s">
        <v>9</v>
      </c>
      <c r="N47" s="526" t="s">
        <v>14</v>
      </c>
    </row>
    <row r="48" spans="1:14" s="525" customFormat="1" ht="96" x14ac:dyDescent="0.25">
      <c r="A48" s="534" t="s">
        <v>718</v>
      </c>
      <c r="B48" s="536" t="s">
        <v>457</v>
      </c>
      <c r="C48" s="532" t="s">
        <v>455</v>
      </c>
      <c r="D48" s="535">
        <v>500000000</v>
      </c>
      <c r="E48" s="529" t="s">
        <v>193</v>
      </c>
      <c r="F48" s="529" t="s">
        <v>722</v>
      </c>
      <c r="G48" s="528" t="s">
        <v>65</v>
      </c>
      <c r="H48" s="528" t="s">
        <v>704</v>
      </c>
      <c r="I48" s="526" t="s">
        <v>6</v>
      </c>
      <c r="J48" s="526" t="s">
        <v>7</v>
      </c>
      <c r="K48" s="540" t="s">
        <v>8</v>
      </c>
      <c r="L48" s="527" t="s">
        <v>9</v>
      </c>
      <c r="M48" s="527" t="s">
        <v>9</v>
      </c>
      <c r="N48" s="526" t="s">
        <v>14</v>
      </c>
    </row>
    <row r="49" spans="1:14" s="525" customFormat="1" ht="38.25" customHeight="1" x14ac:dyDescent="0.25">
      <c r="A49" s="534" t="s">
        <v>718</v>
      </c>
      <c r="B49" s="536" t="s">
        <v>459</v>
      </c>
      <c r="C49" s="532" t="s">
        <v>706</v>
      </c>
      <c r="D49" s="535">
        <v>300000000</v>
      </c>
      <c r="E49" s="529" t="s">
        <v>193</v>
      </c>
      <c r="F49" s="529" t="s">
        <v>449</v>
      </c>
      <c r="G49" s="528" t="s">
        <v>65</v>
      </c>
      <c r="H49" s="528" t="s">
        <v>704</v>
      </c>
      <c r="I49" s="526" t="s">
        <v>6</v>
      </c>
      <c r="J49" s="526" t="s">
        <v>6</v>
      </c>
      <c r="K49" s="527" t="s">
        <v>7</v>
      </c>
      <c r="L49" s="527" t="s">
        <v>8</v>
      </c>
      <c r="M49" s="527" t="s">
        <v>8</v>
      </c>
      <c r="N49" s="526" t="s">
        <v>13</v>
      </c>
    </row>
    <row r="50" spans="1:14" s="525" customFormat="1" ht="48" x14ac:dyDescent="0.25">
      <c r="A50" s="534" t="s">
        <v>718</v>
      </c>
      <c r="B50" s="536" t="s">
        <v>721</v>
      </c>
      <c r="C50" s="532" t="s">
        <v>706</v>
      </c>
      <c r="D50" s="535">
        <v>700000000</v>
      </c>
      <c r="E50" s="529" t="s">
        <v>193</v>
      </c>
      <c r="F50" s="529" t="s">
        <v>449</v>
      </c>
      <c r="G50" s="528" t="s">
        <v>65</v>
      </c>
      <c r="H50" s="528" t="s">
        <v>704</v>
      </c>
      <c r="I50" s="526" t="s">
        <v>6</v>
      </c>
      <c r="J50" s="526" t="s">
        <v>7</v>
      </c>
      <c r="K50" s="527" t="s">
        <v>8</v>
      </c>
      <c r="L50" s="527" t="s">
        <v>9</v>
      </c>
      <c r="M50" s="527" t="s">
        <v>9</v>
      </c>
      <c r="N50" s="526" t="s">
        <v>13</v>
      </c>
    </row>
    <row r="51" spans="1:14" s="525" customFormat="1" ht="48" x14ac:dyDescent="0.25">
      <c r="A51" s="534" t="s">
        <v>718</v>
      </c>
      <c r="B51" s="536" t="s">
        <v>720</v>
      </c>
      <c r="C51" s="532" t="s">
        <v>706</v>
      </c>
      <c r="D51" s="535">
        <v>300000000</v>
      </c>
      <c r="E51" s="529" t="s">
        <v>193</v>
      </c>
      <c r="F51" s="529" t="s">
        <v>716</v>
      </c>
      <c r="G51" s="528" t="s">
        <v>65</v>
      </c>
      <c r="H51" s="528" t="s">
        <v>704</v>
      </c>
      <c r="I51" s="526" t="s">
        <v>6</v>
      </c>
      <c r="J51" s="526" t="s">
        <v>6</v>
      </c>
      <c r="K51" s="527" t="s">
        <v>7</v>
      </c>
      <c r="L51" s="527" t="s">
        <v>8</v>
      </c>
      <c r="M51" s="527" t="s">
        <v>8</v>
      </c>
      <c r="N51" s="526" t="s">
        <v>13</v>
      </c>
    </row>
    <row r="52" spans="1:14" s="525" customFormat="1" ht="60" x14ac:dyDescent="0.25">
      <c r="A52" s="534" t="s">
        <v>718</v>
      </c>
      <c r="B52" s="536" t="s">
        <v>719</v>
      </c>
      <c r="C52" s="532" t="s">
        <v>706</v>
      </c>
      <c r="D52" s="535">
        <v>700000000</v>
      </c>
      <c r="E52" s="529" t="s">
        <v>193</v>
      </c>
      <c r="F52" s="529" t="s">
        <v>716</v>
      </c>
      <c r="G52" s="528" t="s">
        <v>65</v>
      </c>
      <c r="H52" s="528" t="s">
        <v>704</v>
      </c>
      <c r="I52" s="526" t="s">
        <v>6</v>
      </c>
      <c r="J52" s="526" t="s">
        <v>6</v>
      </c>
      <c r="K52" s="527" t="s">
        <v>10</v>
      </c>
      <c r="L52" s="527" t="s">
        <v>10</v>
      </c>
      <c r="M52" s="527" t="s">
        <v>8</v>
      </c>
      <c r="N52" s="526" t="s">
        <v>13</v>
      </c>
    </row>
    <row r="53" spans="1:14" s="525" customFormat="1" ht="38.25" x14ac:dyDescent="0.25">
      <c r="A53" s="534" t="s">
        <v>718</v>
      </c>
      <c r="B53" s="536" t="s">
        <v>717</v>
      </c>
      <c r="C53" s="532" t="s">
        <v>706</v>
      </c>
      <c r="D53" s="535">
        <v>253908227</v>
      </c>
      <c r="E53" s="529" t="s">
        <v>193</v>
      </c>
      <c r="F53" s="529" t="s">
        <v>716</v>
      </c>
      <c r="G53" s="528" t="s">
        <v>65</v>
      </c>
      <c r="H53" s="528" t="s">
        <v>704</v>
      </c>
      <c r="I53" s="526" t="s">
        <v>6</v>
      </c>
      <c r="J53" s="526" t="s">
        <v>6</v>
      </c>
      <c r="K53" s="527" t="s">
        <v>10</v>
      </c>
      <c r="L53" s="527" t="s">
        <v>10</v>
      </c>
      <c r="M53" s="527" t="s">
        <v>8</v>
      </c>
      <c r="N53" s="526" t="s">
        <v>13</v>
      </c>
    </row>
    <row r="54" spans="1:14" s="525" customFormat="1" ht="110.25" customHeight="1" x14ac:dyDescent="0.25">
      <c r="A54" s="534" t="s">
        <v>708</v>
      </c>
      <c r="B54" s="536" t="s">
        <v>715</v>
      </c>
      <c r="C54" s="532" t="s">
        <v>706</v>
      </c>
      <c r="D54" s="535">
        <v>1131484948</v>
      </c>
      <c r="E54" s="538">
        <v>4944979719</v>
      </c>
      <c r="F54" s="529" t="s">
        <v>705</v>
      </c>
      <c r="G54" s="528" t="s">
        <v>65</v>
      </c>
      <c r="H54" s="528" t="s">
        <v>704</v>
      </c>
      <c r="I54" s="526" t="s">
        <v>703</v>
      </c>
      <c r="J54" s="526" t="s">
        <v>703</v>
      </c>
      <c r="K54" s="527" t="s">
        <v>703</v>
      </c>
      <c r="L54" s="527" t="s">
        <v>703</v>
      </c>
      <c r="M54" s="527" t="s">
        <v>703</v>
      </c>
      <c r="N54" s="539">
        <v>43252</v>
      </c>
    </row>
    <row r="55" spans="1:14" s="525" customFormat="1" ht="110.25" customHeight="1" x14ac:dyDescent="0.25">
      <c r="A55" s="534" t="s">
        <v>708</v>
      </c>
      <c r="B55" s="536" t="s">
        <v>715</v>
      </c>
      <c r="C55" s="532" t="s">
        <v>706</v>
      </c>
      <c r="D55" s="535">
        <v>90000000</v>
      </c>
      <c r="E55" s="538"/>
      <c r="F55" s="529" t="s">
        <v>705</v>
      </c>
      <c r="G55" s="528" t="s">
        <v>65</v>
      </c>
      <c r="H55" s="528" t="s">
        <v>704</v>
      </c>
      <c r="I55" s="528" t="s">
        <v>7</v>
      </c>
      <c r="J55" s="528" t="s">
        <v>7</v>
      </c>
      <c r="K55" s="528" t="s">
        <v>10</v>
      </c>
      <c r="L55" s="528" t="s">
        <v>10</v>
      </c>
      <c r="M55" s="528" t="s">
        <v>10</v>
      </c>
      <c r="N55" s="537" t="s">
        <v>15</v>
      </c>
    </row>
    <row r="56" spans="1:14" s="525" customFormat="1" ht="110.25" customHeight="1" x14ac:dyDescent="0.25">
      <c r="A56" s="534" t="s">
        <v>708</v>
      </c>
      <c r="B56" s="536" t="s">
        <v>715</v>
      </c>
      <c r="C56" s="532" t="s">
        <v>706</v>
      </c>
      <c r="D56" s="535">
        <v>20000000</v>
      </c>
      <c r="E56" s="538"/>
      <c r="F56" s="529" t="s">
        <v>705</v>
      </c>
      <c r="G56" s="528" t="s">
        <v>65</v>
      </c>
      <c r="H56" s="528" t="s">
        <v>704</v>
      </c>
      <c r="I56" s="528" t="s">
        <v>9</v>
      </c>
      <c r="J56" s="528" t="s">
        <v>11</v>
      </c>
      <c r="K56" s="528" t="s">
        <v>15</v>
      </c>
      <c r="L56" s="528" t="s">
        <v>15</v>
      </c>
      <c r="M56" s="528" t="s">
        <v>15</v>
      </c>
      <c r="N56" s="537">
        <v>44552</v>
      </c>
    </row>
    <row r="57" spans="1:14" s="525" customFormat="1" ht="120" customHeight="1" x14ac:dyDescent="0.25">
      <c r="A57" s="534" t="s">
        <v>708</v>
      </c>
      <c r="B57" s="536" t="s">
        <v>714</v>
      </c>
      <c r="C57" s="532" t="s">
        <v>706</v>
      </c>
      <c r="D57" s="535">
        <v>3144778886</v>
      </c>
      <c r="E57" s="538">
        <v>13244353198</v>
      </c>
      <c r="F57" s="529" t="s">
        <v>705</v>
      </c>
      <c r="G57" s="528" t="s">
        <v>65</v>
      </c>
      <c r="H57" s="528" t="s">
        <v>704</v>
      </c>
      <c r="I57" s="528" t="s">
        <v>703</v>
      </c>
      <c r="J57" s="528" t="s">
        <v>703</v>
      </c>
      <c r="K57" s="528" t="s">
        <v>703</v>
      </c>
      <c r="L57" s="528" t="s">
        <v>703</v>
      </c>
      <c r="M57" s="528" t="s">
        <v>703</v>
      </c>
      <c r="N57" s="537">
        <v>43252</v>
      </c>
    </row>
    <row r="58" spans="1:14" s="525" customFormat="1" ht="126.75" customHeight="1" x14ac:dyDescent="0.25">
      <c r="A58" s="534" t="s">
        <v>708</v>
      </c>
      <c r="B58" s="536" t="s">
        <v>714</v>
      </c>
      <c r="C58" s="532" t="s">
        <v>706</v>
      </c>
      <c r="D58" s="535">
        <v>2500000000</v>
      </c>
      <c r="E58" s="538"/>
      <c r="F58" s="529" t="s">
        <v>705</v>
      </c>
      <c r="G58" s="528" t="s">
        <v>65</v>
      </c>
      <c r="H58" s="528" t="s">
        <v>704</v>
      </c>
      <c r="I58" s="528" t="s">
        <v>7</v>
      </c>
      <c r="J58" s="528" t="s">
        <v>7</v>
      </c>
      <c r="K58" s="528" t="s">
        <v>10</v>
      </c>
      <c r="L58" s="528" t="s">
        <v>10</v>
      </c>
      <c r="M58" s="528" t="s">
        <v>10</v>
      </c>
      <c r="N58" s="537">
        <v>43435</v>
      </c>
    </row>
    <row r="59" spans="1:14" s="525" customFormat="1" ht="132" customHeight="1" x14ac:dyDescent="0.25">
      <c r="A59" s="534" t="s">
        <v>708</v>
      </c>
      <c r="B59" s="536" t="s">
        <v>714</v>
      </c>
      <c r="C59" s="532" t="s">
        <v>706</v>
      </c>
      <c r="D59" s="535">
        <v>200000000</v>
      </c>
      <c r="E59" s="538"/>
      <c r="F59" s="529" t="s">
        <v>705</v>
      </c>
      <c r="G59" s="528" t="s">
        <v>65</v>
      </c>
      <c r="H59" s="528" t="s">
        <v>704</v>
      </c>
      <c r="I59" s="528" t="s">
        <v>9</v>
      </c>
      <c r="J59" s="528" t="s">
        <v>11</v>
      </c>
      <c r="K59" s="528" t="s">
        <v>15</v>
      </c>
      <c r="L59" s="528" t="s">
        <v>15</v>
      </c>
      <c r="M59" s="528" t="s">
        <v>15</v>
      </c>
      <c r="N59" s="537">
        <v>44552</v>
      </c>
    </row>
    <row r="60" spans="1:14" s="525" customFormat="1" ht="48" x14ac:dyDescent="0.25">
      <c r="A60" s="534" t="s">
        <v>708</v>
      </c>
      <c r="B60" s="536" t="s">
        <v>713</v>
      </c>
      <c r="C60" s="532" t="s">
        <v>706</v>
      </c>
      <c r="D60" s="535">
        <v>800000000</v>
      </c>
      <c r="E60" s="529" t="s">
        <v>193</v>
      </c>
      <c r="F60" s="529" t="s">
        <v>705</v>
      </c>
      <c r="G60" s="528" t="s">
        <v>65</v>
      </c>
      <c r="H60" s="528" t="s">
        <v>704</v>
      </c>
      <c r="I60" s="526" t="s">
        <v>6</v>
      </c>
      <c r="J60" s="526" t="s">
        <v>6</v>
      </c>
      <c r="K60" s="527" t="s">
        <v>10</v>
      </c>
      <c r="L60" s="527" t="s">
        <v>10</v>
      </c>
      <c r="M60" s="527" t="s">
        <v>10</v>
      </c>
      <c r="N60" s="526" t="s">
        <v>14</v>
      </c>
    </row>
    <row r="61" spans="1:14" s="525" customFormat="1" ht="38.25" x14ac:dyDescent="0.25">
      <c r="A61" s="534" t="s">
        <v>708</v>
      </c>
      <c r="B61" s="536" t="s">
        <v>712</v>
      </c>
      <c r="C61" s="532" t="s">
        <v>706</v>
      </c>
      <c r="D61" s="535">
        <v>400000000</v>
      </c>
      <c r="E61" s="529" t="s">
        <v>193</v>
      </c>
      <c r="F61" s="529" t="s">
        <v>705</v>
      </c>
      <c r="G61" s="528" t="s">
        <v>65</v>
      </c>
      <c r="H61" s="528" t="s">
        <v>704</v>
      </c>
      <c r="I61" s="526" t="s">
        <v>6</v>
      </c>
      <c r="J61" s="526" t="s">
        <v>6</v>
      </c>
      <c r="K61" s="527" t="s">
        <v>10</v>
      </c>
      <c r="L61" s="527" t="s">
        <v>10</v>
      </c>
      <c r="M61" s="527" t="s">
        <v>10</v>
      </c>
      <c r="N61" s="526" t="s">
        <v>14</v>
      </c>
    </row>
    <row r="62" spans="1:14" s="525" customFormat="1" ht="48" x14ac:dyDescent="0.25">
      <c r="A62" s="534" t="s">
        <v>708</v>
      </c>
      <c r="B62" s="536" t="s">
        <v>711</v>
      </c>
      <c r="C62" s="532" t="s">
        <v>706</v>
      </c>
      <c r="D62" s="535">
        <v>420000000</v>
      </c>
      <c r="E62" s="529" t="s">
        <v>193</v>
      </c>
      <c r="F62" s="529" t="s">
        <v>705</v>
      </c>
      <c r="G62" s="528" t="s">
        <v>65</v>
      </c>
      <c r="H62" s="528" t="s">
        <v>704</v>
      </c>
      <c r="I62" s="526" t="s">
        <v>6</v>
      </c>
      <c r="J62" s="526" t="s">
        <v>6</v>
      </c>
      <c r="K62" s="527" t="s">
        <v>10</v>
      </c>
      <c r="L62" s="527" t="s">
        <v>10</v>
      </c>
      <c r="M62" s="527" t="s">
        <v>10</v>
      </c>
      <c r="N62" s="526" t="s">
        <v>14</v>
      </c>
    </row>
    <row r="63" spans="1:14" s="525" customFormat="1" ht="38.25" x14ac:dyDescent="0.25">
      <c r="A63" s="534" t="s">
        <v>708</v>
      </c>
      <c r="B63" s="536" t="s">
        <v>710</v>
      </c>
      <c r="C63" s="532" t="s">
        <v>706</v>
      </c>
      <c r="D63" s="535">
        <v>400000000</v>
      </c>
      <c r="E63" s="529" t="s">
        <v>193</v>
      </c>
      <c r="F63" s="529" t="s">
        <v>705</v>
      </c>
      <c r="G63" s="528" t="s">
        <v>65</v>
      </c>
      <c r="H63" s="528" t="s">
        <v>704</v>
      </c>
      <c r="I63" s="526" t="s">
        <v>6</v>
      </c>
      <c r="J63" s="526" t="s">
        <v>6</v>
      </c>
      <c r="K63" s="527" t="s">
        <v>10</v>
      </c>
      <c r="L63" s="527" t="s">
        <v>10</v>
      </c>
      <c r="M63" s="527" t="s">
        <v>10</v>
      </c>
      <c r="N63" s="526" t="s">
        <v>14</v>
      </c>
    </row>
    <row r="64" spans="1:14" s="525" customFormat="1" ht="60" x14ac:dyDescent="0.25">
      <c r="A64" s="534" t="s">
        <v>708</v>
      </c>
      <c r="B64" s="536" t="s">
        <v>709</v>
      </c>
      <c r="C64" s="532" t="s">
        <v>706</v>
      </c>
      <c r="D64" s="535">
        <v>200000000</v>
      </c>
      <c r="E64" s="529" t="s">
        <v>193</v>
      </c>
      <c r="F64" s="529" t="s">
        <v>705</v>
      </c>
      <c r="G64" s="528" t="s">
        <v>65</v>
      </c>
      <c r="H64" s="528" t="s">
        <v>704</v>
      </c>
      <c r="I64" s="526" t="s">
        <v>6</v>
      </c>
      <c r="J64" s="526" t="s">
        <v>6</v>
      </c>
      <c r="K64" s="527" t="s">
        <v>10</v>
      </c>
      <c r="L64" s="527" t="s">
        <v>10</v>
      </c>
      <c r="M64" s="527" t="s">
        <v>10</v>
      </c>
      <c r="N64" s="526" t="s">
        <v>14</v>
      </c>
    </row>
    <row r="65" spans="1:14" s="525" customFormat="1" ht="75" x14ac:dyDescent="0.25">
      <c r="A65" s="534" t="s">
        <v>708</v>
      </c>
      <c r="B65" s="533" t="s">
        <v>707</v>
      </c>
      <c r="C65" s="532" t="s">
        <v>706</v>
      </c>
      <c r="D65" s="531">
        <v>898736166</v>
      </c>
      <c r="E65" s="530" t="s">
        <v>703</v>
      </c>
      <c r="F65" s="529" t="s">
        <v>705</v>
      </c>
      <c r="G65" s="528" t="s">
        <v>65</v>
      </c>
      <c r="H65" s="528" t="s">
        <v>704</v>
      </c>
      <c r="I65" s="526" t="s">
        <v>6</v>
      </c>
      <c r="J65" s="526" t="s">
        <v>6</v>
      </c>
      <c r="K65" s="527" t="s">
        <v>10</v>
      </c>
      <c r="L65" s="527" t="s">
        <v>10</v>
      </c>
      <c r="M65" s="527" t="s">
        <v>10</v>
      </c>
      <c r="N65" s="526" t="s">
        <v>14</v>
      </c>
    </row>
    <row r="66" spans="1:14" x14ac:dyDescent="0.25">
      <c r="D66" s="524">
        <f>SUM(D8:D65)</f>
        <v>88366275895</v>
      </c>
    </row>
    <row r="67" spans="1:14" x14ac:dyDescent="0.25">
      <c r="D67" s="523"/>
    </row>
    <row r="71" spans="1:14" x14ac:dyDescent="0.25">
      <c r="D71" s="523"/>
    </row>
    <row r="73" spans="1:14" x14ac:dyDescent="0.25">
      <c r="B73" s="522"/>
    </row>
    <row r="74" spans="1:14" x14ac:dyDescent="0.25">
      <c r="B74" s="522"/>
    </row>
    <row r="75" spans="1:14" x14ac:dyDescent="0.25">
      <c r="B75" s="522"/>
    </row>
  </sheetData>
  <mergeCells count="10">
    <mergeCell ref="A3:N3"/>
    <mergeCell ref="A5:A7"/>
    <mergeCell ref="B5:B7"/>
    <mergeCell ref="C5:C7"/>
    <mergeCell ref="D5:D7"/>
    <mergeCell ref="E5:E6"/>
    <mergeCell ref="F5:F6"/>
    <mergeCell ref="G5:G6"/>
    <mergeCell ref="H5:H6"/>
    <mergeCell ref="I5:N6"/>
  </mergeCells>
  <pageMargins left="0.7" right="0.7" top="0.75" bottom="0.75" header="0.3" footer="0.3"/>
  <pageSetup orientation="portrait"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FF00"/>
  </sheetPr>
  <dimension ref="A3:N86"/>
  <sheetViews>
    <sheetView topLeftCell="A4" workbookViewId="0">
      <selection activeCell="E89" sqref="E89"/>
    </sheetView>
  </sheetViews>
  <sheetFormatPr baseColWidth="10" defaultRowHeight="15" x14ac:dyDescent="0.25"/>
  <cols>
    <col min="1" max="1" width="41.85546875" style="135" customWidth="1"/>
    <col min="2" max="2" width="29.140625" style="135" customWidth="1"/>
    <col min="3" max="3" width="18" style="135" customWidth="1"/>
    <col min="4" max="4" width="19.140625" style="135" customWidth="1"/>
    <col min="5" max="5" width="35" style="135" customWidth="1"/>
    <col min="6" max="6" width="35.140625" style="135" customWidth="1"/>
    <col min="7" max="7" width="17" style="135" customWidth="1"/>
    <col min="8" max="8" width="18.7109375" style="135" customWidth="1"/>
    <col min="9" max="9" width="24.28515625" style="135" customWidth="1"/>
    <col min="10" max="10" width="25.7109375" style="135" customWidth="1"/>
    <col min="11" max="11" width="20.5703125" style="135" customWidth="1"/>
    <col min="12" max="12" width="17.5703125" style="135" customWidth="1"/>
    <col min="13" max="13" width="18.140625" style="135" customWidth="1"/>
    <col min="14" max="14" width="19" style="135" customWidth="1"/>
    <col min="15" max="16384" width="11.42578125" style="135"/>
  </cols>
  <sheetData>
    <row r="3" spans="1:14" ht="78.75" customHeight="1" x14ac:dyDescent="0.25">
      <c r="A3" s="1519" t="s">
        <v>181</v>
      </c>
      <c r="B3" s="1520"/>
      <c r="C3" s="1520"/>
      <c r="D3" s="1520"/>
      <c r="E3" s="1520"/>
      <c r="F3" s="1520"/>
      <c r="G3" s="1520"/>
      <c r="H3" s="1520"/>
      <c r="I3" s="1520"/>
      <c r="J3" s="1520"/>
      <c r="K3" s="1520"/>
      <c r="L3" s="1520"/>
      <c r="M3" s="1520"/>
      <c r="N3" s="1520"/>
    </row>
    <row r="4" spans="1:14" ht="15.75" thickBot="1" x14ac:dyDescent="0.3">
      <c r="A4" s="136"/>
      <c r="B4" s="136"/>
      <c r="C4" s="136"/>
      <c r="D4" s="136"/>
      <c r="E4" s="136"/>
      <c r="F4" s="136"/>
      <c r="G4" s="136"/>
      <c r="H4" s="136"/>
      <c r="I4" s="136"/>
      <c r="J4" s="136"/>
      <c r="K4" s="136"/>
      <c r="L4" s="136"/>
      <c r="M4" s="136"/>
      <c r="N4" s="136"/>
    </row>
    <row r="5" spans="1:14" ht="15.75" thickBot="1" x14ac:dyDescent="0.3">
      <c r="A5" s="1710" t="s">
        <v>41</v>
      </c>
      <c r="B5" s="1711" t="s">
        <v>42</v>
      </c>
      <c r="C5" s="1710" t="s">
        <v>43</v>
      </c>
      <c r="D5" s="1710" t="s">
        <v>182</v>
      </c>
      <c r="E5" s="1714" t="s">
        <v>183</v>
      </c>
      <c r="F5" s="1710" t="s">
        <v>184</v>
      </c>
      <c r="G5" s="1711" t="s">
        <v>185</v>
      </c>
      <c r="H5" s="1711" t="s">
        <v>186</v>
      </c>
      <c r="I5" s="1716" t="s">
        <v>49</v>
      </c>
      <c r="J5" s="1717"/>
      <c r="K5" s="1717"/>
      <c r="L5" s="1717"/>
      <c r="M5" s="1717"/>
      <c r="N5" s="1718"/>
    </row>
    <row r="6" spans="1:14" ht="15.75" thickBot="1" x14ac:dyDescent="0.3">
      <c r="A6" s="1710"/>
      <c r="B6" s="1712"/>
      <c r="C6" s="1710"/>
      <c r="D6" s="1710"/>
      <c r="E6" s="1715"/>
      <c r="F6" s="1710"/>
      <c r="G6" s="1713"/>
      <c r="H6" s="1713"/>
      <c r="I6" s="1719"/>
      <c r="J6" s="1720"/>
      <c r="K6" s="1720"/>
      <c r="L6" s="1720"/>
      <c r="M6" s="1720"/>
      <c r="N6" s="1721"/>
    </row>
    <row r="7" spans="1:14" ht="51.75" thickBot="1" x14ac:dyDescent="0.3">
      <c r="A7" s="1710"/>
      <c r="B7" s="1713"/>
      <c r="C7" s="1710"/>
      <c r="D7" s="1710"/>
      <c r="E7" s="137" t="s">
        <v>50</v>
      </c>
      <c r="F7" s="138" t="s">
        <v>51</v>
      </c>
      <c r="G7" s="138" t="s">
        <v>52</v>
      </c>
      <c r="H7" s="138" t="s">
        <v>53</v>
      </c>
      <c r="I7" s="139" t="s">
        <v>54</v>
      </c>
      <c r="J7" s="139" t="s">
        <v>187</v>
      </c>
      <c r="K7" s="139" t="s">
        <v>188</v>
      </c>
      <c r="L7" s="139" t="s">
        <v>59</v>
      </c>
      <c r="M7" s="137" t="s">
        <v>189</v>
      </c>
      <c r="N7" s="137" t="s">
        <v>190</v>
      </c>
    </row>
    <row r="8" spans="1:14" ht="51" x14ac:dyDescent="0.25">
      <c r="A8" s="247" t="s">
        <v>377</v>
      </c>
      <c r="B8" s="248" t="s">
        <v>378</v>
      </c>
      <c r="C8" s="249" t="s">
        <v>379</v>
      </c>
      <c r="D8" s="250">
        <v>7725000000</v>
      </c>
      <c r="E8" s="251">
        <v>4883051308</v>
      </c>
      <c r="F8" s="252" t="s">
        <v>380</v>
      </c>
      <c r="G8" s="255" t="s">
        <v>65</v>
      </c>
      <c r="H8" s="140" t="s">
        <v>381</v>
      </c>
      <c r="I8" s="142"/>
      <c r="J8" s="142"/>
      <c r="K8" s="142"/>
      <c r="L8" s="142"/>
      <c r="M8" s="143"/>
      <c r="N8" s="144" t="s">
        <v>10</v>
      </c>
    </row>
    <row r="9" spans="1:14" ht="51" x14ac:dyDescent="0.25">
      <c r="A9" s="145" t="s">
        <v>377</v>
      </c>
      <c r="B9" s="146" t="s">
        <v>378</v>
      </c>
      <c r="C9" s="147" t="s">
        <v>382</v>
      </c>
      <c r="D9" s="148">
        <v>8111250000000</v>
      </c>
      <c r="E9" s="254" t="s">
        <v>483</v>
      </c>
      <c r="F9" s="253" t="s">
        <v>380</v>
      </c>
      <c r="G9" s="141" t="s">
        <v>65</v>
      </c>
      <c r="H9" s="253" t="s">
        <v>381</v>
      </c>
      <c r="I9" s="256" t="s">
        <v>14</v>
      </c>
      <c r="J9" s="257" t="s">
        <v>14</v>
      </c>
      <c r="K9" s="257" t="s">
        <v>15</v>
      </c>
      <c r="L9" s="257" t="s">
        <v>15</v>
      </c>
      <c r="M9" s="258" t="s">
        <v>15</v>
      </c>
      <c r="N9" s="259">
        <v>43800</v>
      </c>
    </row>
    <row r="10" spans="1:14" ht="77.25" thickBot="1" x14ac:dyDescent="0.3">
      <c r="A10" s="150" t="s">
        <v>383</v>
      </c>
      <c r="B10" s="146" t="s">
        <v>384</v>
      </c>
      <c r="C10" s="147" t="s">
        <v>230</v>
      </c>
      <c r="D10" s="151">
        <v>500000000</v>
      </c>
      <c r="E10" s="152" t="s">
        <v>193</v>
      </c>
      <c r="F10" s="149" t="s">
        <v>385</v>
      </c>
      <c r="G10" s="153" t="s">
        <v>65</v>
      </c>
      <c r="H10" s="149" t="s">
        <v>381</v>
      </c>
      <c r="I10" s="140" t="s">
        <v>7</v>
      </c>
      <c r="J10" s="149" t="s">
        <v>9</v>
      </c>
      <c r="K10" s="140" t="s">
        <v>9</v>
      </c>
      <c r="L10" s="140" t="s">
        <v>10</v>
      </c>
      <c r="M10" s="154" t="s">
        <v>10</v>
      </c>
      <c r="N10" s="155" t="s">
        <v>14</v>
      </c>
    </row>
    <row r="11" spans="1:14" ht="77.25" thickBot="1" x14ac:dyDescent="0.3">
      <c r="A11" s="156" t="s">
        <v>386</v>
      </c>
      <c r="B11" s="146" t="s">
        <v>387</v>
      </c>
      <c r="C11" s="147" t="s">
        <v>230</v>
      </c>
      <c r="D11" s="151">
        <v>800000000</v>
      </c>
      <c r="E11" s="152" t="s">
        <v>193</v>
      </c>
      <c r="F11" s="157" t="s">
        <v>385</v>
      </c>
      <c r="G11" s="153" t="s">
        <v>65</v>
      </c>
      <c r="H11" s="157" t="s">
        <v>381</v>
      </c>
      <c r="I11" s="140" t="s">
        <v>7</v>
      </c>
      <c r="J11" s="149" t="s">
        <v>9</v>
      </c>
      <c r="K11" s="140" t="s">
        <v>9</v>
      </c>
      <c r="L11" s="140" t="s">
        <v>10</v>
      </c>
      <c r="M11" s="154" t="s">
        <v>10</v>
      </c>
      <c r="N11" s="155" t="s">
        <v>14</v>
      </c>
    </row>
    <row r="12" spans="1:14" ht="77.25" thickBot="1" x14ac:dyDescent="0.3">
      <c r="A12" s="158" t="s">
        <v>388</v>
      </c>
      <c r="B12" s="146" t="s">
        <v>191</v>
      </c>
      <c r="C12" s="147" t="s">
        <v>230</v>
      </c>
      <c r="D12" s="151">
        <v>1800000000</v>
      </c>
      <c r="E12" s="152" t="s">
        <v>193</v>
      </c>
      <c r="F12" s="157" t="s">
        <v>385</v>
      </c>
      <c r="G12" s="153" t="s">
        <v>65</v>
      </c>
      <c r="H12" s="157" t="s">
        <v>381</v>
      </c>
      <c r="I12" s="140" t="s">
        <v>7</v>
      </c>
      <c r="J12" s="149" t="s">
        <v>9</v>
      </c>
      <c r="K12" s="140" t="s">
        <v>9</v>
      </c>
      <c r="L12" s="140" t="s">
        <v>10</v>
      </c>
      <c r="M12" s="154" t="s">
        <v>10</v>
      </c>
      <c r="N12" s="155" t="s">
        <v>14</v>
      </c>
    </row>
    <row r="13" spans="1:14" ht="51.75" thickBot="1" x14ac:dyDescent="0.3">
      <c r="A13" s="150" t="s">
        <v>389</v>
      </c>
      <c r="B13" s="146" t="s">
        <v>390</v>
      </c>
      <c r="C13" s="147" t="s">
        <v>230</v>
      </c>
      <c r="D13" s="151">
        <v>2835000000</v>
      </c>
      <c r="E13" s="152" t="s">
        <v>193</v>
      </c>
      <c r="F13" s="140" t="s">
        <v>391</v>
      </c>
      <c r="G13" s="153" t="s">
        <v>65</v>
      </c>
      <c r="H13" s="157" t="s">
        <v>381</v>
      </c>
      <c r="I13" s="140" t="s">
        <v>5</v>
      </c>
      <c r="J13" s="149" t="s">
        <v>5</v>
      </c>
      <c r="K13" s="140" t="s">
        <v>6</v>
      </c>
      <c r="L13" s="140" t="s">
        <v>7</v>
      </c>
      <c r="M13" s="154" t="s">
        <v>7</v>
      </c>
      <c r="N13" s="155" t="s">
        <v>15</v>
      </c>
    </row>
    <row r="14" spans="1:14" ht="51.75" thickBot="1" x14ac:dyDescent="0.3">
      <c r="A14" s="150" t="s">
        <v>392</v>
      </c>
      <c r="B14" s="146" t="s">
        <v>393</v>
      </c>
      <c r="C14" s="147" t="s">
        <v>230</v>
      </c>
      <c r="D14" s="159">
        <v>585000000</v>
      </c>
      <c r="E14" s="152" t="s">
        <v>193</v>
      </c>
      <c r="F14" s="140" t="s">
        <v>391</v>
      </c>
      <c r="G14" s="153" t="s">
        <v>65</v>
      </c>
      <c r="H14" s="157" t="s">
        <v>381</v>
      </c>
      <c r="I14" s="140" t="s">
        <v>5</v>
      </c>
      <c r="J14" s="149" t="s">
        <v>5</v>
      </c>
      <c r="K14" s="140" t="s">
        <v>6</v>
      </c>
      <c r="L14" s="140" t="s">
        <v>7</v>
      </c>
      <c r="M14" s="154" t="s">
        <v>7</v>
      </c>
      <c r="N14" s="155" t="s">
        <v>15</v>
      </c>
    </row>
    <row r="15" spans="1:14" ht="51.75" thickBot="1" x14ac:dyDescent="0.3">
      <c r="A15" s="160" t="s">
        <v>394</v>
      </c>
      <c r="B15" s="146" t="s">
        <v>395</v>
      </c>
      <c r="C15" s="147" t="s">
        <v>192</v>
      </c>
      <c r="D15" s="161">
        <v>10000000</v>
      </c>
      <c r="E15" s="152" t="s">
        <v>193</v>
      </c>
      <c r="F15" s="140" t="s">
        <v>391</v>
      </c>
      <c r="G15" s="153" t="s">
        <v>65</v>
      </c>
      <c r="H15" s="157" t="s">
        <v>381</v>
      </c>
      <c r="I15" s="140" t="s">
        <v>5</v>
      </c>
      <c r="J15" s="149" t="s">
        <v>5</v>
      </c>
      <c r="K15" s="140" t="s">
        <v>6</v>
      </c>
      <c r="L15" s="140" t="s">
        <v>7</v>
      </c>
      <c r="M15" s="154" t="s">
        <v>7</v>
      </c>
      <c r="N15" s="155" t="s">
        <v>15</v>
      </c>
    </row>
    <row r="16" spans="1:14" ht="51.75" thickBot="1" x14ac:dyDescent="0.3">
      <c r="A16" s="160" t="s">
        <v>396</v>
      </c>
      <c r="B16" s="146" t="s">
        <v>397</v>
      </c>
      <c r="C16" s="147" t="s">
        <v>192</v>
      </c>
      <c r="D16" s="161">
        <v>10000000</v>
      </c>
      <c r="E16" s="152" t="s">
        <v>193</v>
      </c>
      <c r="F16" s="140" t="s">
        <v>391</v>
      </c>
      <c r="G16" s="153" t="s">
        <v>65</v>
      </c>
      <c r="H16" s="157" t="s">
        <v>381</v>
      </c>
      <c r="I16" s="140" t="s">
        <v>5</v>
      </c>
      <c r="J16" s="149" t="s">
        <v>5</v>
      </c>
      <c r="K16" s="140" t="s">
        <v>6</v>
      </c>
      <c r="L16" s="140" t="s">
        <v>7</v>
      </c>
      <c r="M16" s="154" t="s">
        <v>7</v>
      </c>
      <c r="N16" s="155" t="s">
        <v>15</v>
      </c>
    </row>
    <row r="17" spans="1:14" ht="51.75" thickBot="1" x14ac:dyDescent="0.3">
      <c r="A17" s="160" t="s">
        <v>398</v>
      </c>
      <c r="B17" s="146" t="s">
        <v>399</v>
      </c>
      <c r="C17" s="147" t="s">
        <v>230</v>
      </c>
      <c r="D17" s="159">
        <v>500000000</v>
      </c>
      <c r="E17" s="152" t="s">
        <v>193</v>
      </c>
      <c r="F17" s="140" t="s">
        <v>391</v>
      </c>
      <c r="G17" s="153" t="s">
        <v>65</v>
      </c>
      <c r="H17" s="157" t="s">
        <v>381</v>
      </c>
      <c r="I17" s="140" t="s">
        <v>7</v>
      </c>
      <c r="J17" s="149" t="s">
        <v>9</v>
      </c>
      <c r="K17" s="140" t="s">
        <v>9</v>
      </c>
      <c r="L17" s="140" t="s">
        <v>10</v>
      </c>
      <c r="M17" s="154" t="s">
        <v>10</v>
      </c>
      <c r="N17" s="155" t="s">
        <v>14</v>
      </c>
    </row>
    <row r="18" spans="1:14" ht="51.75" thickBot="1" x14ac:dyDescent="0.3">
      <c r="A18" s="160" t="s">
        <v>400</v>
      </c>
      <c r="B18" s="146" t="s">
        <v>401</v>
      </c>
      <c r="C18" s="147" t="s">
        <v>230</v>
      </c>
      <c r="D18" s="159">
        <v>40000000</v>
      </c>
      <c r="E18" s="152" t="s">
        <v>193</v>
      </c>
      <c r="F18" s="140" t="s">
        <v>391</v>
      </c>
      <c r="G18" s="153" t="s">
        <v>65</v>
      </c>
      <c r="H18" s="157" t="s">
        <v>381</v>
      </c>
      <c r="I18" s="140" t="s">
        <v>7</v>
      </c>
      <c r="J18" s="149" t="s">
        <v>9</v>
      </c>
      <c r="K18" s="140" t="s">
        <v>9</v>
      </c>
      <c r="L18" s="140" t="s">
        <v>10</v>
      </c>
      <c r="M18" s="154" t="s">
        <v>10</v>
      </c>
      <c r="N18" s="155" t="s">
        <v>14</v>
      </c>
    </row>
    <row r="19" spans="1:14" ht="51.75" thickBot="1" x14ac:dyDescent="0.3">
      <c r="A19" s="160" t="s">
        <v>402</v>
      </c>
      <c r="B19" s="162" t="s">
        <v>403</v>
      </c>
      <c r="C19" s="147" t="s">
        <v>230</v>
      </c>
      <c r="D19" s="163">
        <v>70000000</v>
      </c>
      <c r="E19" s="152" t="s">
        <v>193</v>
      </c>
      <c r="F19" s="140" t="s">
        <v>74</v>
      </c>
      <c r="G19" s="153" t="s">
        <v>65</v>
      </c>
      <c r="H19" s="157" t="s">
        <v>381</v>
      </c>
      <c r="I19" s="140" t="s">
        <v>5</v>
      </c>
      <c r="J19" s="149" t="s">
        <v>5</v>
      </c>
      <c r="K19" s="140" t="s">
        <v>6</v>
      </c>
      <c r="L19" s="140" t="s">
        <v>7</v>
      </c>
      <c r="M19" s="154" t="s">
        <v>7</v>
      </c>
      <c r="N19" s="155" t="s">
        <v>15</v>
      </c>
    </row>
    <row r="20" spans="1:14" ht="51" x14ac:dyDescent="0.25">
      <c r="A20" s="160" t="s">
        <v>404</v>
      </c>
      <c r="B20" s="164" t="s">
        <v>405</v>
      </c>
      <c r="C20" s="147" t="s">
        <v>230</v>
      </c>
      <c r="D20" s="165" t="s">
        <v>406</v>
      </c>
      <c r="E20" s="152" t="s">
        <v>193</v>
      </c>
      <c r="F20" s="140" t="s">
        <v>407</v>
      </c>
      <c r="G20" s="153" t="s">
        <v>65</v>
      </c>
      <c r="H20" s="157" t="s">
        <v>381</v>
      </c>
      <c r="I20" s="140" t="s">
        <v>6</v>
      </c>
      <c r="J20" s="149" t="s">
        <v>6</v>
      </c>
      <c r="K20" s="140" t="s">
        <v>7</v>
      </c>
      <c r="L20" s="140" t="s">
        <v>8</v>
      </c>
      <c r="M20" s="154" t="s">
        <v>8</v>
      </c>
      <c r="N20" s="155" t="s">
        <v>14</v>
      </c>
    </row>
    <row r="21" spans="1:14" ht="72" x14ac:dyDescent="0.25">
      <c r="A21" s="150" t="s">
        <v>408</v>
      </c>
      <c r="B21" s="166" t="s">
        <v>409</v>
      </c>
      <c r="C21" s="167" t="s">
        <v>410</v>
      </c>
      <c r="D21" s="168">
        <v>1800000000</v>
      </c>
      <c r="E21" s="152" t="s">
        <v>193</v>
      </c>
      <c r="F21" s="169" t="s">
        <v>411</v>
      </c>
      <c r="G21" s="153" t="s">
        <v>65</v>
      </c>
      <c r="H21" s="169"/>
      <c r="I21" s="170" t="s">
        <v>5</v>
      </c>
      <c r="J21" s="171" t="s">
        <v>6</v>
      </c>
      <c r="K21" s="170" t="s">
        <v>9</v>
      </c>
      <c r="L21" s="170"/>
      <c r="M21" s="170"/>
      <c r="N21" s="172" t="s">
        <v>15</v>
      </c>
    </row>
    <row r="22" spans="1:14" ht="36" x14ac:dyDescent="0.25">
      <c r="A22" s="150" t="s">
        <v>412</v>
      </c>
      <c r="B22" s="166" t="s">
        <v>413</v>
      </c>
      <c r="C22" s="173" t="s">
        <v>72</v>
      </c>
      <c r="D22" s="174">
        <v>1200000000</v>
      </c>
      <c r="E22" s="152" t="s">
        <v>193</v>
      </c>
      <c r="F22" s="169" t="s">
        <v>411</v>
      </c>
      <c r="G22" s="153" t="s">
        <v>65</v>
      </c>
      <c r="H22" s="170"/>
      <c r="I22" s="170" t="s">
        <v>5</v>
      </c>
      <c r="J22" s="171" t="s">
        <v>6</v>
      </c>
      <c r="K22" s="170" t="s">
        <v>9</v>
      </c>
      <c r="L22" s="170" t="s">
        <v>10</v>
      </c>
      <c r="M22" s="170" t="s">
        <v>10</v>
      </c>
      <c r="N22" s="172" t="s">
        <v>15</v>
      </c>
    </row>
    <row r="23" spans="1:14" ht="72" x14ac:dyDescent="0.25">
      <c r="A23" s="150" t="s">
        <v>408</v>
      </c>
      <c r="B23" s="166" t="s">
        <v>409</v>
      </c>
      <c r="C23" s="167" t="s">
        <v>410</v>
      </c>
      <c r="D23" s="168">
        <v>1800000000</v>
      </c>
      <c r="E23" s="152" t="s">
        <v>193</v>
      </c>
      <c r="F23" s="169" t="s">
        <v>411</v>
      </c>
      <c r="G23" s="153" t="s">
        <v>65</v>
      </c>
      <c r="H23" s="169"/>
      <c r="I23" s="170" t="s">
        <v>5</v>
      </c>
      <c r="J23" s="171" t="s">
        <v>6</v>
      </c>
      <c r="K23" s="170" t="s">
        <v>9</v>
      </c>
      <c r="L23" s="170"/>
      <c r="M23" s="170"/>
      <c r="N23" s="172" t="s">
        <v>15</v>
      </c>
    </row>
    <row r="24" spans="1:14" ht="36" x14ac:dyDescent="0.25">
      <c r="A24" s="150" t="s">
        <v>412</v>
      </c>
      <c r="B24" s="166" t="s">
        <v>413</v>
      </c>
      <c r="C24" s="173" t="s">
        <v>72</v>
      </c>
      <c r="D24" s="174">
        <v>1200000000</v>
      </c>
      <c r="E24" s="152" t="s">
        <v>193</v>
      </c>
      <c r="F24" s="169" t="s">
        <v>411</v>
      </c>
      <c r="G24" s="153" t="s">
        <v>65</v>
      </c>
      <c r="H24" s="169"/>
      <c r="I24" s="170" t="s">
        <v>5</v>
      </c>
      <c r="J24" s="171" t="s">
        <v>6</v>
      </c>
      <c r="K24" s="170" t="s">
        <v>9</v>
      </c>
      <c r="L24" s="170" t="s">
        <v>10</v>
      </c>
      <c r="M24" s="170" t="s">
        <v>10</v>
      </c>
      <c r="N24" s="172" t="s">
        <v>15</v>
      </c>
    </row>
    <row r="25" spans="1:14" ht="96" x14ac:dyDescent="0.25">
      <c r="A25" s="175" t="s">
        <v>414</v>
      </c>
      <c r="B25" s="175" t="s">
        <v>415</v>
      </c>
      <c r="C25" s="176" t="s">
        <v>416</v>
      </c>
      <c r="D25" s="177">
        <v>1300000000</v>
      </c>
      <c r="E25" s="152" t="s">
        <v>193</v>
      </c>
      <c r="F25" s="169" t="s">
        <v>411</v>
      </c>
      <c r="G25" s="153" t="s">
        <v>65</v>
      </c>
      <c r="H25" s="178"/>
      <c r="I25" s="179" t="s">
        <v>5</v>
      </c>
      <c r="J25" s="180" t="s">
        <v>6</v>
      </c>
      <c r="K25" s="179" t="s">
        <v>9</v>
      </c>
      <c r="L25" s="179" t="s">
        <v>417</v>
      </c>
      <c r="M25" s="179" t="s">
        <v>10</v>
      </c>
      <c r="N25" s="181" t="s">
        <v>418</v>
      </c>
    </row>
    <row r="26" spans="1:14" ht="96" x14ac:dyDescent="0.25">
      <c r="A26" s="182" t="s">
        <v>419</v>
      </c>
      <c r="B26" s="182" t="s">
        <v>420</v>
      </c>
      <c r="C26" s="176" t="s">
        <v>416</v>
      </c>
      <c r="D26" s="183">
        <v>800000000</v>
      </c>
      <c r="E26" s="152" t="s">
        <v>193</v>
      </c>
      <c r="F26" s="169" t="s">
        <v>411</v>
      </c>
      <c r="G26" s="153" t="s">
        <v>65</v>
      </c>
      <c r="H26" s="169"/>
      <c r="I26" s="170" t="s">
        <v>5</v>
      </c>
      <c r="J26" s="171" t="s">
        <v>6</v>
      </c>
      <c r="K26" s="170" t="s">
        <v>9</v>
      </c>
      <c r="L26" s="170" t="s">
        <v>10</v>
      </c>
      <c r="M26" s="170" t="s">
        <v>10</v>
      </c>
      <c r="N26" s="172" t="s">
        <v>15</v>
      </c>
    </row>
    <row r="27" spans="1:14" ht="48" x14ac:dyDescent="0.25">
      <c r="A27" s="182" t="s">
        <v>421</v>
      </c>
      <c r="B27" s="182" t="s">
        <v>422</v>
      </c>
      <c r="C27" s="184" t="s">
        <v>192</v>
      </c>
      <c r="D27" s="183">
        <v>57000000</v>
      </c>
      <c r="E27" s="152" t="s">
        <v>193</v>
      </c>
      <c r="F27" s="169" t="s">
        <v>411</v>
      </c>
      <c r="G27" s="153" t="s">
        <v>65</v>
      </c>
      <c r="H27" s="169"/>
      <c r="I27" s="170" t="s">
        <v>5</v>
      </c>
      <c r="J27" s="171" t="s">
        <v>6</v>
      </c>
      <c r="K27" s="170" t="s">
        <v>9</v>
      </c>
      <c r="L27" s="170" t="s">
        <v>10</v>
      </c>
      <c r="M27" s="170" t="s">
        <v>10</v>
      </c>
      <c r="N27" s="172" t="s">
        <v>15</v>
      </c>
    </row>
    <row r="28" spans="1:14" ht="36" x14ac:dyDescent="0.25">
      <c r="A28" s="182" t="s">
        <v>423</v>
      </c>
      <c r="B28" s="182" t="s">
        <v>423</v>
      </c>
      <c r="C28" s="184" t="s">
        <v>192</v>
      </c>
      <c r="D28" s="183">
        <v>300000000</v>
      </c>
      <c r="E28" s="152" t="s">
        <v>193</v>
      </c>
      <c r="F28" s="169" t="s">
        <v>411</v>
      </c>
      <c r="G28" s="153" t="s">
        <v>65</v>
      </c>
      <c r="H28" s="169"/>
      <c r="I28" s="170" t="s">
        <v>5</v>
      </c>
      <c r="J28" s="171" t="s">
        <v>6</v>
      </c>
      <c r="K28" s="170" t="s">
        <v>9</v>
      </c>
      <c r="L28" s="170" t="s">
        <v>10</v>
      </c>
      <c r="M28" s="170" t="s">
        <v>10</v>
      </c>
      <c r="N28" s="172" t="s">
        <v>15</v>
      </c>
    </row>
    <row r="29" spans="1:14" ht="72.75" x14ac:dyDescent="0.25">
      <c r="A29" s="185" t="s">
        <v>424</v>
      </c>
      <c r="B29" s="186" t="s">
        <v>424</v>
      </c>
      <c r="C29" s="173" t="s">
        <v>425</v>
      </c>
      <c r="D29" s="187">
        <v>35790206874</v>
      </c>
      <c r="E29" s="152"/>
      <c r="F29" s="169" t="s">
        <v>411</v>
      </c>
      <c r="G29" s="153" t="s">
        <v>65</v>
      </c>
      <c r="H29" s="169" t="s">
        <v>426</v>
      </c>
      <c r="I29" s="170" t="s">
        <v>5</v>
      </c>
      <c r="J29" s="170" t="s">
        <v>11</v>
      </c>
      <c r="K29" s="170" t="s">
        <v>9</v>
      </c>
      <c r="L29" s="170" t="s">
        <v>10</v>
      </c>
      <c r="M29" s="170" t="s">
        <v>10</v>
      </c>
      <c r="N29" s="172" t="s">
        <v>15</v>
      </c>
    </row>
    <row r="30" spans="1:14" ht="96" x14ac:dyDescent="0.25">
      <c r="A30" s="182" t="s">
        <v>427</v>
      </c>
      <c r="B30" s="182" t="s">
        <v>427</v>
      </c>
      <c r="C30" s="173" t="s">
        <v>192</v>
      </c>
      <c r="D30" s="187">
        <v>6985000000</v>
      </c>
      <c r="E30" s="152"/>
      <c r="F30" s="169" t="s">
        <v>411</v>
      </c>
      <c r="G30" s="153" t="s">
        <v>65</v>
      </c>
      <c r="H30" s="169" t="s">
        <v>426</v>
      </c>
      <c r="I30" s="170" t="s">
        <v>428</v>
      </c>
      <c r="J30" s="171" t="s">
        <v>11</v>
      </c>
      <c r="K30" s="170" t="s">
        <v>9</v>
      </c>
      <c r="L30" s="170" t="s">
        <v>10</v>
      </c>
      <c r="M30" s="170" t="s">
        <v>10</v>
      </c>
      <c r="N30" s="172" t="s">
        <v>15</v>
      </c>
    </row>
    <row r="31" spans="1:14" ht="48" x14ac:dyDescent="0.25">
      <c r="A31" s="182" t="s">
        <v>429</v>
      </c>
      <c r="B31" s="182" t="s">
        <v>429</v>
      </c>
      <c r="C31" s="173" t="s">
        <v>192</v>
      </c>
      <c r="D31" s="187">
        <v>938000000</v>
      </c>
      <c r="E31" s="152" t="s">
        <v>193</v>
      </c>
      <c r="F31" s="169" t="s">
        <v>430</v>
      </c>
      <c r="G31" s="153" t="s">
        <v>65</v>
      </c>
      <c r="H31" s="169" t="s">
        <v>426</v>
      </c>
      <c r="I31" s="170" t="s">
        <v>5</v>
      </c>
      <c r="J31" s="171" t="s">
        <v>4</v>
      </c>
      <c r="K31" s="170" t="s">
        <v>6</v>
      </c>
      <c r="L31" s="170" t="s">
        <v>10</v>
      </c>
      <c r="M31" s="170" t="s">
        <v>10</v>
      </c>
      <c r="N31" s="172" t="s">
        <v>15</v>
      </c>
    </row>
    <row r="32" spans="1:14" ht="36" x14ac:dyDescent="0.25">
      <c r="A32" s="182" t="s">
        <v>431</v>
      </c>
      <c r="B32" s="182" t="s">
        <v>431</v>
      </c>
      <c r="C32" s="173" t="s">
        <v>425</v>
      </c>
      <c r="D32" s="187">
        <v>75000000</v>
      </c>
      <c r="E32" s="152" t="s">
        <v>193</v>
      </c>
      <c r="F32" s="169" t="s">
        <v>432</v>
      </c>
      <c r="G32" s="153" t="s">
        <v>65</v>
      </c>
      <c r="H32" s="169" t="s">
        <v>426</v>
      </c>
      <c r="I32" s="170" t="s">
        <v>433</v>
      </c>
      <c r="J32" s="171" t="s">
        <v>6</v>
      </c>
      <c r="K32" s="170" t="s">
        <v>9</v>
      </c>
      <c r="L32" s="170" t="s">
        <v>10</v>
      </c>
      <c r="M32" s="170" t="s">
        <v>10</v>
      </c>
      <c r="N32" s="172" t="s">
        <v>15</v>
      </c>
    </row>
    <row r="33" spans="1:14" ht="36" x14ac:dyDescent="0.25">
      <c r="A33" s="150" t="s">
        <v>434</v>
      </c>
      <c r="B33" s="150" t="s">
        <v>434</v>
      </c>
      <c r="C33" s="173" t="s">
        <v>193</v>
      </c>
      <c r="D33" s="187">
        <v>301000000</v>
      </c>
      <c r="E33" s="152" t="s">
        <v>193</v>
      </c>
      <c r="F33" s="169" t="s">
        <v>430</v>
      </c>
      <c r="G33" s="153" t="s">
        <v>65</v>
      </c>
      <c r="H33" s="169" t="s">
        <v>426</v>
      </c>
      <c r="I33" s="170" t="s">
        <v>435</v>
      </c>
      <c r="J33" s="170" t="s">
        <v>436</v>
      </c>
      <c r="K33" s="170" t="s">
        <v>9</v>
      </c>
      <c r="L33" s="170" t="s">
        <v>10</v>
      </c>
      <c r="M33" s="170" t="s">
        <v>10</v>
      </c>
      <c r="N33" s="172" t="s">
        <v>15</v>
      </c>
    </row>
    <row r="34" spans="1:14" ht="69" customHeight="1" x14ac:dyDescent="0.25">
      <c r="A34" s="188" t="s">
        <v>437</v>
      </c>
      <c r="B34" s="188" t="s">
        <v>438</v>
      </c>
      <c r="C34" s="189" t="s">
        <v>439</v>
      </c>
      <c r="D34" s="190">
        <v>5268111993</v>
      </c>
      <c r="E34" s="190">
        <v>5268111993</v>
      </c>
      <c r="F34" s="152" t="s">
        <v>440</v>
      </c>
      <c r="G34" s="153" t="s">
        <v>65</v>
      </c>
      <c r="H34" s="153" t="s">
        <v>441</v>
      </c>
      <c r="I34" s="153" t="s">
        <v>442</v>
      </c>
      <c r="J34" s="153" t="s">
        <v>443</v>
      </c>
      <c r="K34" s="153" t="s">
        <v>444</v>
      </c>
      <c r="L34" s="153" t="s">
        <v>444</v>
      </c>
      <c r="M34" s="153" t="s">
        <v>444</v>
      </c>
      <c r="N34" s="153" t="s">
        <v>445</v>
      </c>
    </row>
    <row r="35" spans="1:14" ht="80.25" customHeight="1" x14ac:dyDescent="0.25">
      <c r="A35" s="188" t="s">
        <v>446</v>
      </c>
      <c r="B35" s="188" t="s">
        <v>438</v>
      </c>
      <c r="C35" s="188" t="s">
        <v>439</v>
      </c>
      <c r="D35" s="190">
        <v>5268111993</v>
      </c>
      <c r="E35" s="190">
        <v>5268111993</v>
      </c>
      <c r="F35" s="152" t="s">
        <v>440</v>
      </c>
      <c r="G35" s="153" t="s">
        <v>65</v>
      </c>
      <c r="H35" s="153" t="s">
        <v>441</v>
      </c>
      <c r="I35" s="153" t="s">
        <v>442</v>
      </c>
      <c r="J35" s="153" t="s">
        <v>443</v>
      </c>
      <c r="K35" s="153" t="s">
        <v>444</v>
      </c>
      <c r="L35" s="153" t="s">
        <v>444</v>
      </c>
      <c r="M35" s="153" t="s">
        <v>444</v>
      </c>
      <c r="N35" s="153" t="s">
        <v>445</v>
      </c>
    </row>
    <row r="36" spans="1:14" ht="72" x14ac:dyDescent="0.25">
      <c r="A36" s="191" t="s">
        <v>447</v>
      </c>
      <c r="B36" s="175" t="s">
        <v>448</v>
      </c>
      <c r="C36" s="147" t="s">
        <v>120</v>
      </c>
      <c r="D36" s="183">
        <v>1000000000</v>
      </c>
      <c r="E36" s="152" t="s">
        <v>193</v>
      </c>
      <c r="F36" s="152" t="s">
        <v>449</v>
      </c>
      <c r="G36" s="153" t="s">
        <v>65</v>
      </c>
      <c r="H36" s="178"/>
      <c r="I36" s="179"/>
      <c r="J36" s="152" t="s">
        <v>6</v>
      </c>
      <c r="K36" s="179"/>
      <c r="L36" s="179"/>
      <c r="M36" s="179"/>
      <c r="N36" s="152" t="s">
        <v>12</v>
      </c>
    </row>
    <row r="37" spans="1:14" ht="60" x14ac:dyDescent="0.25">
      <c r="A37" s="188" t="s">
        <v>450</v>
      </c>
      <c r="B37" s="175" t="s">
        <v>451</v>
      </c>
      <c r="C37" s="147" t="s">
        <v>452</v>
      </c>
      <c r="D37" s="183">
        <v>2500000000</v>
      </c>
      <c r="E37" s="152" t="s">
        <v>193</v>
      </c>
      <c r="F37" s="152" t="s">
        <v>449</v>
      </c>
      <c r="G37" s="153" t="s">
        <v>65</v>
      </c>
      <c r="H37" s="169"/>
      <c r="I37" s="170"/>
      <c r="J37" s="152" t="s">
        <v>6</v>
      </c>
      <c r="K37" s="170"/>
      <c r="L37" s="170"/>
      <c r="M37" s="170"/>
      <c r="N37" s="152" t="s">
        <v>12</v>
      </c>
    </row>
    <row r="38" spans="1:14" ht="120" x14ac:dyDescent="0.25">
      <c r="A38" s="188" t="s">
        <v>453</v>
      </c>
      <c r="B38" s="175" t="s">
        <v>454</v>
      </c>
      <c r="C38" s="147" t="s">
        <v>455</v>
      </c>
      <c r="D38" s="183">
        <v>400000000</v>
      </c>
      <c r="E38" s="152" t="s">
        <v>193</v>
      </c>
      <c r="F38" s="152" t="s">
        <v>449</v>
      </c>
      <c r="G38" s="153" t="s">
        <v>65</v>
      </c>
      <c r="H38" s="169"/>
      <c r="I38" s="170"/>
      <c r="J38" s="152" t="s">
        <v>7</v>
      </c>
      <c r="K38" s="170"/>
      <c r="L38" s="170"/>
      <c r="M38" s="170"/>
      <c r="N38" s="152" t="s">
        <v>13</v>
      </c>
    </row>
    <row r="39" spans="1:14" ht="144" x14ac:dyDescent="0.25">
      <c r="A39" s="188" t="s">
        <v>456</v>
      </c>
      <c r="B39" s="175" t="s">
        <v>457</v>
      </c>
      <c r="C39" s="147" t="s">
        <v>455</v>
      </c>
      <c r="D39" s="183">
        <v>500000000</v>
      </c>
      <c r="E39" s="152" t="s">
        <v>193</v>
      </c>
      <c r="F39" s="152" t="s">
        <v>449</v>
      </c>
      <c r="G39" s="153" t="s">
        <v>65</v>
      </c>
      <c r="H39" s="169"/>
      <c r="I39" s="170"/>
      <c r="J39" s="152" t="s">
        <v>7</v>
      </c>
      <c r="K39" s="170"/>
      <c r="L39" s="170"/>
      <c r="M39" s="170"/>
      <c r="N39" s="152" t="s">
        <v>13</v>
      </c>
    </row>
    <row r="40" spans="1:14" ht="48" x14ac:dyDescent="0.25">
      <c r="A40" s="188" t="s">
        <v>458</v>
      </c>
      <c r="B40" s="175" t="s">
        <v>459</v>
      </c>
      <c r="C40" s="147" t="s">
        <v>230</v>
      </c>
      <c r="D40" s="183">
        <v>300000000</v>
      </c>
      <c r="E40" s="152" t="s">
        <v>193</v>
      </c>
      <c r="F40" s="152" t="s">
        <v>449</v>
      </c>
      <c r="G40" s="153" t="s">
        <v>65</v>
      </c>
      <c r="H40" s="169"/>
      <c r="I40" s="170"/>
      <c r="J40" s="152" t="s">
        <v>6</v>
      </c>
      <c r="K40" s="170"/>
      <c r="L40" s="170"/>
      <c r="M40" s="170"/>
      <c r="N40" s="152" t="s">
        <v>12</v>
      </c>
    </row>
    <row r="41" spans="1:14" ht="36" x14ac:dyDescent="0.25">
      <c r="A41" s="188" t="s">
        <v>460</v>
      </c>
      <c r="B41" s="175" t="s">
        <v>461</v>
      </c>
      <c r="C41" s="147" t="s">
        <v>230</v>
      </c>
      <c r="D41" s="183">
        <v>700000000</v>
      </c>
      <c r="E41" s="152" t="s">
        <v>193</v>
      </c>
      <c r="F41" s="152" t="s">
        <v>449</v>
      </c>
      <c r="G41" s="153" t="s">
        <v>65</v>
      </c>
      <c r="H41" s="169"/>
      <c r="I41" s="170"/>
      <c r="J41" s="152" t="s">
        <v>7</v>
      </c>
      <c r="K41" s="170"/>
      <c r="L41" s="170"/>
      <c r="M41" s="170"/>
      <c r="N41" s="152" t="s">
        <v>13</v>
      </c>
    </row>
    <row r="42" spans="1:14" ht="48" x14ac:dyDescent="0.25">
      <c r="A42" s="188" t="s">
        <v>462</v>
      </c>
      <c r="B42" s="175" t="s">
        <v>463</v>
      </c>
      <c r="C42" s="147" t="s">
        <v>230</v>
      </c>
      <c r="D42" s="183">
        <v>300000000</v>
      </c>
      <c r="E42" s="152" t="s">
        <v>193</v>
      </c>
      <c r="F42" s="152" t="s">
        <v>449</v>
      </c>
      <c r="G42" s="153" t="s">
        <v>65</v>
      </c>
      <c r="H42" s="169"/>
      <c r="I42" s="170"/>
      <c r="J42" s="152" t="s">
        <v>7</v>
      </c>
      <c r="K42" s="170"/>
      <c r="L42" s="170"/>
      <c r="M42" s="170"/>
      <c r="N42" s="152" t="s">
        <v>13</v>
      </c>
    </row>
    <row r="43" spans="1:14" ht="84" x14ac:dyDescent="0.25">
      <c r="A43" s="188" t="s">
        <v>464</v>
      </c>
      <c r="B43" s="175" t="s">
        <v>465</v>
      </c>
      <c r="C43" s="147" t="s">
        <v>230</v>
      </c>
      <c r="D43" s="183">
        <v>700000000</v>
      </c>
      <c r="E43" s="152" t="s">
        <v>193</v>
      </c>
      <c r="F43" s="152" t="s">
        <v>449</v>
      </c>
      <c r="G43" s="153" t="s">
        <v>65</v>
      </c>
      <c r="H43" s="169"/>
      <c r="I43" s="170"/>
      <c r="J43" s="152" t="s">
        <v>5</v>
      </c>
      <c r="K43" s="170"/>
      <c r="L43" s="170"/>
      <c r="M43" s="170"/>
      <c r="N43" s="152" t="s">
        <v>11</v>
      </c>
    </row>
    <row r="44" spans="1:14" ht="36" x14ac:dyDescent="0.25">
      <c r="A44" s="188" t="s">
        <v>466</v>
      </c>
      <c r="B44" s="175" t="s">
        <v>467</v>
      </c>
      <c r="C44" s="147" t="s">
        <v>230</v>
      </c>
      <c r="D44" s="183">
        <v>1800000000</v>
      </c>
      <c r="E44" s="152" t="s">
        <v>193</v>
      </c>
      <c r="F44" s="152" t="s">
        <v>449</v>
      </c>
      <c r="G44" s="153" t="s">
        <v>65</v>
      </c>
      <c r="H44" s="169"/>
      <c r="I44" s="170"/>
      <c r="J44" s="152" t="s">
        <v>5</v>
      </c>
      <c r="K44" s="170"/>
      <c r="L44" s="170"/>
      <c r="M44" s="170"/>
      <c r="N44" s="152" t="s">
        <v>11</v>
      </c>
    </row>
    <row r="45" spans="1:14" ht="36" x14ac:dyDescent="0.25">
      <c r="A45" s="188" t="s">
        <v>468</v>
      </c>
      <c r="B45" s="175" t="s">
        <v>469</v>
      </c>
      <c r="C45" s="147" t="s">
        <v>230</v>
      </c>
      <c r="D45" s="183">
        <v>520000000</v>
      </c>
      <c r="E45" s="152" t="s">
        <v>193</v>
      </c>
      <c r="F45" s="152" t="s">
        <v>449</v>
      </c>
      <c r="G45" s="153" t="s">
        <v>65</v>
      </c>
      <c r="H45" s="169"/>
      <c r="I45" s="170"/>
      <c r="J45" s="152" t="s">
        <v>5</v>
      </c>
      <c r="K45" s="170"/>
      <c r="L45" s="170"/>
      <c r="M45" s="170"/>
      <c r="N45" s="152" t="s">
        <v>11</v>
      </c>
    </row>
    <row r="46" spans="1:14" ht="48" x14ac:dyDescent="0.25">
      <c r="A46" s="188" t="s">
        <v>470</v>
      </c>
      <c r="B46" s="175" t="s">
        <v>471</v>
      </c>
      <c r="C46" s="147" t="s">
        <v>230</v>
      </c>
      <c r="D46" s="183">
        <v>420000000</v>
      </c>
      <c r="E46" s="152" t="s">
        <v>193</v>
      </c>
      <c r="F46" s="152" t="s">
        <v>449</v>
      </c>
      <c r="G46" s="153" t="s">
        <v>65</v>
      </c>
      <c r="H46" s="169"/>
      <c r="I46" s="170"/>
      <c r="J46" s="152" t="s">
        <v>5</v>
      </c>
      <c r="K46" s="170"/>
      <c r="L46" s="170"/>
      <c r="M46" s="170"/>
      <c r="N46" s="152" t="s">
        <v>11</v>
      </c>
    </row>
    <row r="47" spans="1:14" ht="36" x14ac:dyDescent="0.25">
      <c r="A47" s="188" t="s">
        <v>472</v>
      </c>
      <c r="B47" s="175" t="s">
        <v>473</v>
      </c>
      <c r="C47" s="147" t="s">
        <v>230</v>
      </c>
      <c r="D47" s="183">
        <v>429758106</v>
      </c>
      <c r="E47" s="152" t="s">
        <v>193</v>
      </c>
      <c r="F47" s="152" t="s">
        <v>449</v>
      </c>
      <c r="G47" s="153" t="s">
        <v>65</v>
      </c>
      <c r="H47" s="169"/>
      <c r="I47" s="170"/>
      <c r="J47" s="152" t="s">
        <v>5</v>
      </c>
      <c r="K47" s="170"/>
      <c r="L47" s="170"/>
      <c r="M47" s="170"/>
      <c r="N47" s="152" t="s">
        <v>11</v>
      </c>
    </row>
    <row r="48" spans="1:14" ht="84" x14ac:dyDescent="0.25">
      <c r="A48" s="188" t="s">
        <v>474</v>
      </c>
      <c r="B48" s="175" t="s">
        <v>475</v>
      </c>
      <c r="C48" s="147" t="s">
        <v>230</v>
      </c>
      <c r="D48" s="183">
        <v>200000000</v>
      </c>
      <c r="E48" s="152" t="s">
        <v>193</v>
      </c>
      <c r="F48" s="152" t="s">
        <v>449</v>
      </c>
      <c r="G48" s="153" t="s">
        <v>65</v>
      </c>
      <c r="H48" s="169"/>
      <c r="I48" s="170"/>
      <c r="J48" s="152" t="s">
        <v>5</v>
      </c>
      <c r="K48" s="170"/>
      <c r="L48" s="170"/>
      <c r="M48" s="170"/>
      <c r="N48" s="152" t="s">
        <v>11</v>
      </c>
    </row>
    <row r="86" spans="5:5" x14ac:dyDescent="0.25">
      <c r="E86" s="135">
        <v>61600000</v>
      </c>
    </row>
  </sheetData>
  <mergeCells count="10">
    <mergeCell ref="A3:N3"/>
    <mergeCell ref="A5:A7"/>
    <mergeCell ref="B5:B7"/>
    <mergeCell ref="C5:C7"/>
    <mergeCell ref="D5:D7"/>
    <mergeCell ref="E5:E6"/>
    <mergeCell ref="F5:F6"/>
    <mergeCell ref="G5:G6"/>
    <mergeCell ref="H5:H6"/>
    <mergeCell ref="I5:N6"/>
  </mergeCells>
  <pageMargins left="0.7" right="0.7" top="0.75" bottom="0.75" header="0.3" footer="0.3"/>
  <pageSetup orientation="portrait" r:id="rId1"/>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7" tint="0.59999389629810485"/>
  </sheetPr>
  <dimension ref="A3:EP129"/>
  <sheetViews>
    <sheetView zoomScale="90" zoomScaleNormal="90" workbookViewId="0">
      <pane xSplit="3" ySplit="7" topLeftCell="D8" activePane="bottomRight" state="frozen"/>
      <selection pane="topRight" activeCell="D1" sqref="D1"/>
      <selection pane="bottomLeft" activeCell="A7" sqref="A7"/>
      <selection pane="bottomRight" activeCell="D8" sqref="D8"/>
    </sheetView>
  </sheetViews>
  <sheetFormatPr baseColWidth="10" defaultRowHeight="12" x14ac:dyDescent="0.2"/>
  <cols>
    <col min="1" max="1" width="42" style="1274" customWidth="1"/>
    <col min="2" max="2" width="39.7109375" style="1274" customWidth="1"/>
    <col min="3" max="3" width="18" style="1274" customWidth="1"/>
    <col min="4" max="4" width="20.42578125" style="1313" customWidth="1"/>
    <col min="5" max="5" width="26.85546875" style="1274" customWidth="1"/>
    <col min="6" max="6" width="27.28515625" style="1274" customWidth="1"/>
    <col min="7" max="7" width="17" style="1274" customWidth="1"/>
    <col min="8" max="8" width="18.7109375" style="1274" customWidth="1"/>
    <col min="9" max="9" width="18.7109375" style="1275" customWidth="1"/>
    <col min="10" max="10" width="18.28515625" style="1275" customWidth="1"/>
    <col min="11" max="11" width="16" style="1275" customWidth="1"/>
    <col min="12" max="12" width="13.7109375" style="1275" customWidth="1"/>
    <col min="13" max="13" width="12.7109375" style="1275" customWidth="1"/>
    <col min="14" max="14" width="24.85546875" style="1275" customWidth="1"/>
    <col min="15" max="15" width="40.140625" style="1331" customWidth="1"/>
    <col min="16" max="16" width="12.85546875" style="1276" bestFit="1" customWidth="1"/>
    <col min="17" max="17" width="42.28515625" style="1331" customWidth="1"/>
    <col min="18" max="18" width="16.5703125" style="1277" hidden="1" customWidth="1"/>
    <col min="19" max="19" width="16.28515625" style="1274" hidden="1" customWidth="1"/>
    <col min="20" max="16384" width="11.42578125" style="1274"/>
  </cols>
  <sheetData>
    <row r="3" spans="1:19" ht="78.75" customHeight="1" x14ac:dyDescent="0.2">
      <c r="A3" s="1727" t="s">
        <v>889</v>
      </c>
      <c r="B3" s="1728"/>
      <c r="C3" s="1728"/>
      <c r="D3" s="1728"/>
      <c r="E3" s="1728"/>
      <c r="F3" s="1728"/>
      <c r="G3" s="1728"/>
      <c r="H3" s="1728"/>
      <c r="I3" s="1728"/>
      <c r="J3" s="1728"/>
      <c r="K3" s="1728"/>
      <c r="L3" s="1728"/>
      <c r="M3" s="1728"/>
      <c r="N3" s="1728"/>
      <c r="O3" s="1728"/>
      <c r="P3" s="1728"/>
      <c r="Q3" s="1728"/>
      <c r="R3" s="1274"/>
    </row>
    <row r="4" spans="1:19" ht="12.75" thickBot="1" x14ac:dyDescent="0.25"/>
    <row r="5" spans="1:19" ht="15" customHeight="1" thickTop="1" thickBot="1" x14ac:dyDescent="0.25">
      <c r="A5" s="1722" t="s">
        <v>41</v>
      </c>
      <c r="B5" s="1722" t="s">
        <v>42</v>
      </c>
      <c r="C5" s="1722" t="s">
        <v>43</v>
      </c>
      <c r="D5" s="1578" t="s">
        <v>182</v>
      </c>
      <c r="E5" s="1723" t="s">
        <v>183</v>
      </c>
      <c r="F5" s="1722" t="s">
        <v>184</v>
      </c>
      <c r="G5" s="1722" t="s">
        <v>185</v>
      </c>
      <c r="H5" s="1722" t="s">
        <v>186</v>
      </c>
      <c r="I5" s="1724" t="s">
        <v>49</v>
      </c>
      <c r="J5" s="1724"/>
      <c r="K5" s="1724"/>
      <c r="L5" s="1724"/>
      <c r="M5" s="1724"/>
      <c r="N5" s="1724"/>
      <c r="O5" s="1725" t="s">
        <v>986</v>
      </c>
      <c r="P5" s="1725"/>
      <c r="Q5" s="1725"/>
      <c r="R5" s="1726" t="s">
        <v>1436</v>
      </c>
      <c r="S5" s="1664"/>
    </row>
    <row r="6" spans="1:19" ht="15" customHeight="1" thickTop="1" thickBot="1" x14ac:dyDescent="0.25">
      <c r="A6" s="1722"/>
      <c r="B6" s="1722"/>
      <c r="C6" s="1722"/>
      <c r="D6" s="1578"/>
      <c r="E6" s="1723"/>
      <c r="F6" s="1722"/>
      <c r="G6" s="1722"/>
      <c r="H6" s="1722"/>
      <c r="I6" s="1724"/>
      <c r="J6" s="1724"/>
      <c r="K6" s="1724"/>
      <c r="L6" s="1724"/>
      <c r="M6" s="1724"/>
      <c r="N6" s="1724"/>
      <c r="O6" s="1725"/>
      <c r="P6" s="1725"/>
      <c r="Q6" s="1725"/>
      <c r="R6" s="1726"/>
      <c r="S6" s="1664"/>
    </row>
    <row r="7" spans="1:19" s="1278" customFormat="1" ht="49.5" thickTop="1" thickBot="1" x14ac:dyDescent="0.25">
      <c r="A7" s="1722"/>
      <c r="B7" s="1722"/>
      <c r="C7" s="1722"/>
      <c r="D7" s="1578"/>
      <c r="E7" s="1329" t="s">
        <v>50</v>
      </c>
      <c r="F7" s="1330" t="s">
        <v>51</v>
      </c>
      <c r="G7" s="1330" t="s">
        <v>52</v>
      </c>
      <c r="H7" s="1330" t="s">
        <v>53</v>
      </c>
      <c r="I7" s="1330" t="s">
        <v>54</v>
      </c>
      <c r="J7" s="1330" t="s">
        <v>187</v>
      </c>
      <c r="K7" s="1330" t="s">
        <v>188</v>
      </c>
      <c r="L7" s="1330" t="s">
        <v>59</v>
      </c>
      <c r="M7" s="1329" t="s">
        <v>189</v>
      </c>
      <c r="N7" s="1329" t="s">
        <v>190</v>
      </c>
      <c r="O7" s="1329" t="s">
        <v>989</v>
      </c>
      <c r="P7" s="1329" t="s">
        <v>987</v>
      </c>
      <c r="Q7" s="1329" t="s">
        <v>996</v>
      </c>
      <c r="R7" s="1342" t="s">
        <v>973</v>
      </c>
      <c r="S7" s="1144" t="s">
        <v>1127</v>
      </c>
    </row>
    <row r="8" spans="1:19" s="1135" customFormat="1" ht="39.75" customHeight="1" thickTop="1" x14ac:dyDescent="0.2">
      <c r="A8" s="945" t="s">
        <v>1508</v>
      </c>
      <c r="B8" s="1235" t="s">
        <v>890</v>
      </c>
      <c r="C8" s="935"/>
      <c r="D8" s="1146">
        <f>SUM(D9:D10)</f>
        <v>3000000000</v>
      </c>
      <c r="E8" s="936"/>
      <c r="F8" s="937"/>
      <c r="G8" s="937"/>
      <c r="H8" s="937"/>
      <c r="I8" s="937"/>
      <c r="J8" s="938"/>
      <c r="K8" s="938"/>
      <c r="L8" s="938"/>
      <c r="M8" s="939"/>
      <c r="N8" s="937"/>
      <c r="O8" s="1168"/>
      <c r="P8" s="942"/>
      <c r="Q8" s="1061"/>
      <c r="R8" s="944"/>
      <c r="S8" s="943"/>
    </row>
    <row r="9" spans="1:19" s="1307" customFormat="1" ht="72" x14ac:dyDescent="0.2">
      <c r="A9" s="1319" t="s">
        <v>891</v>
      </c>
      <c r="B9" s="1296" t="s">
        <v>892</v>
      </c>
      <c r="C9" s="1297" t="s">
        <v>410</v>
      </c>
      <c r="D9" s="1310">
        <v>1800000000</v>
      </c>
      <c r="E9" s="1294" t="s">
        <v>193</v>
      </c>
      <c r="F9" s="1290" t="s">
        <v>764</v>
      </c>
      <c r="G9" s="1295" t="s">
        <v>65</v>
      </c>
      <c r="H9" s="1290" t="s">
        <v>381</v>
      </c>
      <c r="I9" s="1290" t="s">
        <v>7</v>
      </c>
      <c r="J9" s="1290" t="s">
        <v>8</v>
      </c>
      <c r="K9" s="1288" t="s">
        <v>11</v>
      </c>
      <c r="L9" s="1290"/>
      <c r="M9" s="1288" t="s">
        <v>12</v>
      </c>
      <c r="N9" s="1288" t="s">
        <v>15</v>
      </c>
      <c r="O9" s="1303" t="s">
        <v>1047</v>
      </c>
      <c r="P9" s="1289" t="s">
        <v>1048</v>
      </c>
      <c r="Q9" s="1345" t="s">
        <v>1049</v>
      </c>
      <c r="R9" s="1343"/>
      <c r="S9" s="1320"/>
    </row>
    <row r="10" spans="1:19" s="1307" customFormat="1" ht="84" x14ac:dyDescent="0.2">
      <c r="A10" s="1319" t="s">
        <v>893</v>
      </c>
      <c r="B10" s="1296" t="s">
        <v>894</v>
      </c>
      <c r="C10" s="1302" t="s">
        <v>72</v>
      </c>
      <c r="D10" s="1305">
        <v>1200000000</v>
      </c>
      <c r="E10" s="1294" t="s">
        <v>193</v>
      </c>
      <c r="F10" s="1296" t="s">
        <v>761</v>
      </c>
      <c r="G10" s="1295" t="s">
        <v>65</v>
      </c>
      <c r="H10" s="1290" t="s">
        <v>381</v>
      </c>
      <c r="I10" s="1290" t="s">
        <v>7</v>
      </c>
      <c r="J10" s="1290" t="s">
        <v>8</v>
      </c>
      <c r="K10" s="1288" t="s">
        <v>11</v>
      </c>
      <c r="L10" s="1290"/>
      <c r="M10" s="1288" t="s">
        <v>12</v>
      </c>
      <c r="N10" s="1288" t="s">
        <v>15</v>
      </c>
      <c r="O10" s="1303" t="s">
        <v>1050</v>
      </c>
      <c r="P10" s="1289" t="s">
        <v>1048</v>
      </c>
      <c r="Q10" s="1345" t="s">
        <v>1051</v>
      </c>
      <c r="R10" s="1343"/>
      <c r="S10" s="1320"/>
    </row>
    <row r="11" spans="1:19" s="1135" customFormat="1" ht="33" customHeight="1" x14ac:dyDescent="0.2">
      <c r="A11" s="983" t="s">
        <v>1509</v>
      </c>
      <c r="B11" s="973" t="s">
        <v>1510</v>
      </c>
      <c r="C11" s="974"/>
      <c r="D11" s="1314">
        <f>SUM(D12:D15)</f>
        <v>2457000000</v>
      </c>
      <c r="E11" s="975"/>
      <c r="F11" s="976"/>
      <c r="G11" s="976"/>
      <c r="H11" s="976"/>
      <c r="I11" s="976"/>
      <c r="J11" s="977"/>
      <c r="K11" s="977"/>
      <c r="L11" s="977"/>
      <c r="M11" s="978"/>
      <c r="N11" s="976"/>
      <c r="O11" s="997"/>
      <c r="P11" s="979"/>
      <c r="Q11" s="1066"/>
      <c r="R11" s="1127"/>
      <c r="S11" s="984"/>
    </row>
    <row r="12" spans="1:19" s="1307" customFormat="1" ht="96" customHeight="1" x14ac:dyDescent="0.2">
      <c r="A12" s="1319" t="s">
        <v>895</v>
      </c>
      <c r="B12" s="1291" t="s">
        <v>760</v>
      </c>
      <c r="C12" s="1289" t="s">
        <v>416</v>
      </c>
      <c r="D12" s="1305">
        <v>1300000000</v>
      </c>
      <c r="E12" s="1294" t="s">
        <v>193</v>
      </c>
      <c r="F12" s="1290" t="s">
        <v>755</v>
      </c>
      <c r="G12" s="1295" t="s">
        <v>65</v>
      </c>
      <c r="H12" s="1290" t="s">
        <v>381</v>
      </c>
      <c r="I12" s="1290" t="s">
        <v>6</v>
      </c>
      <c r="J12" s="1290" t="s">
        <v>7</v>
      </c>
      <c r="K12" s="1290" t="s">
        <v>9</v>
      </c>
      <c r="L12" s="1290"/>
      <c r="M12" s="1288" t="s">
        <v>10</v>
      </c>
      <c r="N12" s="1288" t="s">
        <v>15</v>
      </c>
      <c r="O12" s="1303" t="s">
        <v>1507</v>
      </c>
      <c r="P12" s="1289" t="s">
        <v>1052</v>
      </c>
      <c r="Q12" s="1345" t="s">
        <v>1053</v>
      </c>
      <c r="R12" s="1343"/>
      <c r="S12" s="1320"/>
    </row>
    <row r="13" spans="1:19" s="1307" customFormat="1" ht="96" x14ac:dyDescent="0.2">
      <c r="A13" s="1319" t="s">
        <v>896</v>
      </c>
      <c r="B13" s="1291" t="s">
        <v>759</v>
      </c>
      <c r="C13" s="1289" t="s">
        <v>416</v>
      </c>
      <c r="D13" s="1305">
        <v>800000000</v>
      </c>
      <c r="E13" s="1294" t="s">
        <v>193</v>
      </c>
      <c r="F13" s="1290" t="s">
        <v>755</v>
      </c>
      <c r="G13" s="1295" t="s">
        <v>65</v>
      </c>
      <c r="H13" s="1290" t="s">
        <v>381</v>
      </c>
      <c r="I13" s="1290" t="s">
        <v>6</v>
      </c>
      <c r="J13" s="1290" t="s">
        <v>7</v>
      </c>
      <c r="K13" s="1290" t="s">
        <v>9</v>
      </c>
      <c r="L13" s="1290"/>
      <c r="M13" s="1288" t="s">
        <v>10</v>
      </c>
      <c r="N13" s="1288" t="s">
        <v>15</v>
      </c>
      <c r="O13" s="1303" t="s">
        <v>1054</v>
      </c>
      <c r="P13" s="1289" t="s">
        <v>1052</v>
      </c>
      <c r="Q13" s="1345"/>
      <c r="R13" s="1343"/>
      <c r="S13" s="1320"/>
    </row>
    <row r="14" spans="1:19" s="1307" customFormat="1" ht="48" x14ac:dyDescent="0.2">
      <c r="A14" s="1319" t="s">
        <v>897</v>
      </c>
      <c r="B14" s="1291" t="s">
        <v>758</v>
      </c>
      <c r="C14" s="1304" t="s">
        <v>192</v>
      </c>
      <c r="D14" s="1305">
        <v>57000000</v>
      </c>
      <c r="E14" s="1294" t="s">
        <v>193</v>
      </c>
      <c r="F14" s="1290" t="s">
        <v>755</v>
      </c>
      <c r="G14" s="1295" t="s">
        <v>65</v>
      </c>
      <c r="H14" s="1290" t="s">
        <v>381</v>
      </c>
      <c r="I14" s="1290" t="s">
        <v>6</v>
      </c>
      <c r="J14" s="1290" t="s">
        <v>6</v>
      </c>
      <c r="K14" s="1290" t="s">
        <v>7</v>
      </c>
      <c r="L14" s="1290"/>
      <c r="M14" s="1288" t="s">
        <v>9</v>
      </c>
      <c r="N14" s="1288" t="s">
        <v>12</v>
      </c>
      <c r="O14" s="1303" t="s">
        <v>1055</v>
      </c>
      <c r="P14" s="1289" t="s">
        <v>1056</v>
      </c>
      <c r="Q14" s="1345" t="s">
        <v>1057</v>
      </c>
      <c r="R14" s="1343"/>
      <c r="S14" s="1320"/>
    </row>
    <row r="15" spans="1:19" s="1307" customFormat="1" ht="48" x14ac:dyDescent="0.2">
      <c r="A15" s="1319" t="s">
        <v>898</v>
      </c>
      <c r="B15" s="1291" t="s">
        <v>756</v>
      </c>
      <c r="C15" s="1304" t="s">
        <v>192</v>
      </c>
      <c r="D15" s="1305">
        <v>300000000</v>
      </c>
      <c r="E15" s="1294" t="s">
        <v>193</v>
      </c>
      <c r="F15" s="1290" t="s">
        <v>755</v>
      </c>
      <c r="G15" s="1295" t="s">
        <v>65</v>
      </c>
      <c r="H15" s="1290" t="s">
        <v>381</v>
      </c>
      <c r="I15" s="1290" t="s">
        <v>7</v>
      </c>
      <c r="J15" s="1290" t="s">
        <v>8</v>
      </c>
      <c r="K15" s="1290" t="s">
        <v>11</v>
      </c>
      <c r="L15" s="1290"/>
      <c r="M15" s="1288" t="s">
        <v>12</v>
      </c>
      <c r="N15" s="1288" t="s">
        <v>15</v>
      </c>
      <c r="O15" s="1303" t="s">
        <v>1058</v>
      </c>
      <c r="P15" s="1289" t="s">
        <v>193</v>
      </c>
      <c r="Q15" s="1345" t="s">
        <v>1120</v>
      </c>
      <c r="R15" s="1343"/>
      <c r="S15" s="1320"/>
    </row>
    <row r="16" spans="1:19" s="1135" customFormat="1" ht="33" customHeight="1" x14ac:dyDescent="0.2">
      <c r="A16" s="983" t="s">
        <v>1511</v>
      </c>
      <c r="B16" s="973" t="s">
        <v>1512</v>
      </c>
      <c r="C16" s="974"/>
      <c r="D16" s="1314">
        <f>SUM(D17:D22)</f>
        <v>44089206874</v>
      </c>
      <c r="E16" s="975"/>
      <c r="F16" s="976"/>
      <c r="G16" s="976"/>
      <c r="H16" s="976"/>
      <c r="I16" s="976"/>
      <c r="J16" s="977"/>
      <c r="K16" s="977"/>
      <c r="L16" s="977"/>
      <c r="M16" s="978"/>
      <c r="N16" s="976"/>
      <c r="O16" s="997"/>
      <c r="P16" s="979"/>
      <c r="Q16" s="1066"/>
      <c r="R16" s="1127"/>
      <c r="S16" s="984"/>
    </row>
    <row r="17" spans="1:19" s="1307" customFormat="1" ht="96" x14ac:dyDescent="0.2">
      <c r="A17" s="1319" t="s">
        <v>1059</v>
      </c>
      <c r="B17" s="1296" t="s">
        <v>899</v>
      </c>
      <c r="C17" s="1296" t="s">
        <v>752</v>
      </c>
      <c r="D17" s="1310">
        <v>24862409378</v>
      </c>
      <c r="E17" s="1298">
        <v>65351581177</v>
      </c>
      <c r="F17" s="1294" t="s">
        <v>748</v>
      </c>
      <c r="G17" s="1295" t="s">
        <v>65</v>
      </c>
      <c r="H17" s="1296" t="s">
        <v>747</v>
      </c>
      <c r="I17" s="1289" t="s">
        <v>703</v>
      </c>
      <c r="J17" s="1289" t="s">
        <v>703</v>
      </c>
      <c r="K17" s="1289" t="s">
        <v>4</v>
      </c>
      <c r="L17" s="1289" t="s">
        <v>5</v>
      </c>
      <c r="M17" s="1299">
        <v>42705</v>
      </c>
      <c r="N17" s="1299">
        <v>43282</v>
      </c>
      <c r="O17" s="1303" t="s">
        <v>1060</v>
      </c>
      <c r="P17" s="1289" t="s">
        <v>1052</v>
      </c>
      <c r="Q17" s="1345" t="s">
        <v>1061</v>
      </c>
      <c r="R17" s="1343" t="s">
        <v>1062</v>
      </c>
      <c r="S17" s="1320" t="s">
        <v>1063</v>
      </c>
    </row>
    <row r="18" spans="1:19" s="1307" customFormat="1" ht="96" x14ac:dyDescent="0.2">
      <c r="A18" s="1319" t="s">
        <v>1059</v>
      </c>
      <c r="B18" s="1296" t="s">
        <v>899</v>
      </c>
      <c r="C18" s="1296" t="s">
        <v>752</v>
      </c>
      <c r="D18" s="1310">
        <v>14386852676</v>
      </c>
      <c r="E18" s="1298">
        <v>65351581177</v>
      </c>
      <c r="F18" s="1294" t="s">
        <v>748</v>
      </c>
      <c r="G18" s="1295" t="s">
        <v>65</v>
      </c>
      <c r="H18" s="1296" t="s">
        <v>747</v>
      </c>
      <c r="I18" s="1289" t="s">
        <v>8</v>
      </c>
      <c r="J18" s="1289" t="s">
        <v>8</v>
      </c>
      <c r="K18" s="1289" t="s">
        <v>11</v>
      </c>
      <c r="L18" s="1289" t="s">
        <v>12</v>
      </c>
      <c r="M18" s="1289" t="s">
        <v>11</v>
      </c>
      <c r="N18" s="1299" t="s">
        <v>14</v>
      </c>
      <c r="O18" s="1303" t="s">
        <v>1064</v>
      </c>
      <c r="P18" s="1289" t="s">
        <v>193</v>
      </c>
      <c r="Q18" s="1345"/>
      <c r="R18" s="1343"/>
      <c r="S18" s="1320"/>
    </row>
    <row r="19" spans="1:19" s="1307" customFormat="1" ht="96" x14ac:dyDescent="0.2">
      <c r="A19" s="1319" t="s">
        <v>1059</v>
      </c>
      <c r="B19" s="1296" t="s">
        <v>899</v>
      </c>
      <c r="C19" s="1296" t="s">
        <v>752</v>
      </c>
      <c r="D19" s="1310">
        <f>3580513801-54568981</f>
        <v>3525944820</v>
      </c>
      <c r="E19" s="1300">
        <f>D19</f>
        <v>3525944820</v>
      </c>
      <c r="F19" s="1294" t="s">
        <v>748</v>
      </c>
      <c r="G19" s="1295" t="s">
        <v>65</v>
      </c>
      <c r="H19" s="1296" t="s">
        <v>747</v>
      </c>
      <c r="I19" s="1290" t="s">
        <v>8</v>
      </c>
      <c r="J19" s="1290" t="s">
        <v>741</v>
      </c>
      <c r="K19" s="1290" t="s">
        <v>15</v>
      </c>
      <c r="L19" s="1290" t="s">
        <v>15</v>
      </c>
      <c r="M19" s="1288" t="s">
        <v>15</v>
      </c>
      <c r="N19" s="1299">
        <v>44075</v>
      </c>
      <c r="O19" s="1303" t="s">
        <v>1065</v>
      </c>
      <c r="P19" s="1289" t="s">
        <v>193</v>
      </c>
      <c r="Q19" s="1345"/>
      <c r="R19" s="1343"/>
      <c r="S19" s="1320"/>
    </row>
    <row r="20" spans="1:19" s="1307" customFormat="1" ht="69" customHeight="1" x14ac:dyDescent="0.2">
      <c r="A20" s="1319" t="s">
        <v>900</v>
      </c>
      <c r="B20" s="1291" t="s">
        <v>901</v>
      </c>
      <c r="C20" s="1302" t="s">
        <v>192</v>
      </c>
      <c r="D20" s="1310">
        <v>938000000</v>
      </c>
      <c r="E20" s="1294" t="s">
        <v>193</v>
      </c>
      <c r="F20" s="1294" t="s">
        <v>748</v>
      </c>
      <c r="G20" s="1295" t="s">
        <v>65</v>
      </c>
      <c r="H20" s="1296" t="s">
        <v>747</v>
      </c>
      <c r="I20" s="1289" t="s">
        <v>5</v>
      </c>
      <c r="J20" s="1289" t="s">
        <v>4</v>
      </c>
      <c r="K20" s="1289" t="s">
        <v>6</v>
      </c>
      <c r="L20" s="1289" t="s">
        <v>10</v>
      </c>
      <c r="M20" s="1289" t="s">
        <v>10</v>
      </c>
      <c r="N20" s="1289" t="s">
        <v>15</v>
      </c>
      <c r="O20" s="1303" t="s">
        <v>1066</v>
      </c>
      <c r="P20" s="1289" t="s">
        <v>1056</v>
      </c>
      <c r="Q20" s="1345" t="s">
        <v>1067</v>
      </c>
      <c r="R20" s="1343"/>
      <c r="S20" s="1320"/>
    </row>
    <row r="21" spans="1:19" s="1307" customFormat="1" ht="36" x14ac:dyDescent="0.2">
      <c r="A21" s="1319" t="s">
        <v>902</v>
      </c>
      <c r="B21" s="1291" t="s">
        <v>903</v>
      </c>
      <c r="C21" s="1302" t="s">
        <v>425</v>
      </c>
      <c r="D21" s="1310">
        <v>75000000</v>
      </c>
      <c r="E21" s="1294" t="s">
        <v>193</v>
      </c>
      <c r="F21" s="1294" t="s">
        <v>748</v>
      </c>
      <c r="G21" s="1295" t="s">
        <v>65</v>
      </c>
      <c r="H21" s="1296" t="s">
        <v>747</v>
      </c>
      <c r="I21" s="1289" t="s">
        <v>703</v>
      </c>
      <c r="J21" s="1289" t="s">
        <v>703</v>
      </c>
      <c r="K21" s="1289" t="s">
        <v>703</v>
      </c>
      <c r="L21" s="1289" t="s">
        <v>703</v>
      </c>
      <c r="M21" s="1289" t="s">
        <v>703</v>
      </c>
      <c r="N21" s="1289" t="s">
        <v>703</v>
      </c>
      <c r="O21" s="1303" t="s">
        <v>1068</v>
      </c>
      <c r="P21" s="1289" t="s">
        <v>193</v>
      </c>
      <c r="Q21" s="1345"/>
      <c r="R21" s="1343"/>
      <c r="S21" s="1320"/>
    </row>
    <row r="22" spans="1:19" s="1307" customFormat="1" ht="75.75" customHeight="1" x14ac:dyDescent="0.2">
      <c r="A22" s="1319" t="s">
        <v>904</v>
      </c>
      <c r="B22" s="1291" t="s">
        <v>905</v>
      </c>
      <c r="C22" s="1302" t="s">
        <v>425</v>
      </c>
      <c r="D22" s="1310">
        <v>301000000</v>
      </c>
      <c r="E22" s="1294" t="s">
        <v>193</v>
      </c>
      <c r="F22" s="1294" t="s">
        <v>748</v>
      </c>
      <c r="G22" s="1295" t="s">
        <v>65</v>
      </c>
      <c r="H22" s="1296" t="s">
        <v>747</v>
      </c>
      <c r="I22" s="1289" t="s">
        <v>435</v>
      </c>
      <c r="J22" s="1296" t="s">
        <v>436</v>
      </c>
      <c r="K22" s="1289" t="s">
        <v>9</v>
      </c>
      <c r="L22" s="1289" t="s">
        <v>10</v>
      </c>
      <c r="M22" s="1289" t="s">
        <v>10</v>
      </c>
      <c r="N22" s="1289" t="s">
        <v>15</v>
      </c>
      <c r="O22" s="1303" t="s">
        <v>1069</v>
      </c>
      <c r="P22" s="1289" t="s">
        <v>1056</v>
      </c>
      <c r="Q22" s="1345" t="s">
        <v>1070</v>
      </c>
      <c r="R22" s="1343"/>
      <c r="S22" s="1320"/>
    </row>
    <row r="23" spans="1:19" s="1135" customFormat="1" ht="33" customHeight="1" x14ac:dyDescent="0.2">
      <c r="A23" s="983" t="s">
        <v>1513</v>
      </c>
      <c r="B23" s="973" t="s">
        <v>1514</v>
      </c>
      <c r="C23" s="974"/>
      <c r="D23" s="1314">
        <f>SUM(D24:D28)</f>
        <v>10000000000</v>
      </c>
      <c r="E23" s="975"/>
      <c r="F23" s="976"/>
      <c r="G23" s="976"/>
      <c r="H23" s="976"/>
      <c r="I23" s="976"/>
      <c r="J23" s="977"/>
      <c r="K23" s="977"/>
      <c r="L23" s="977"/>
      <c r="M23" s="978"/>
      <c r="N23" s="976"/>
      <c r="O23" s="997"/>
      <c r="P23" s="979"/>
      <c r="Q23" s="1066"/>
      <c r="R23" s="1127"/>
      <c r="S23" s="984"/>
    </row>
    <row r="24" spans="1:19" s="1307" customFormat="1" ht="60" x14ac:dyDescent="0.2">
      <c r="A24" s="1321" t="s">
        <v>906</v>
      </c>
      <c r="B24" s="1301" t="s">
        <v>907</v>
      </c>
      <c r="C24" s="1290" t="s">
        <v>379</v>
      </c>
      <c r="D24" s="1306">
        <v>4883051308</v>
      </c>
      <c r="E24" s="1315">
        <v>7725000000</v>
      </c>
      <c r="F24" s="1290" t="s">
        <v>782</v>
      </c>
      <c r="G24" s="1295" t="s">
        <v>65</v>
      </c>
      <c r="H24" s="1290" t="s">
        <v>381</v>
      </c>
      <c r="I24" s="1290" t="s">
        <v>703</v>
      </c>
      <c r="J24" s="1290" t="s">
        <v>703</v>
      </c>
      <c r="K24" s="1290" t="s">
        <v>4</v>
      </c>
      <c r="L24" s="1290" t="s">
        <v>10</v>
      </c>
      <c r="M24" s="1316">
        <v>43040</v>
      </c>
      <c r="N24" s="1316">
        <v>43282</v>
      </c>
      <c r="O24" s="1303" t="s">
        <v>1122</v>
      </c>
      <c r="P24" s="1289" t="s">
        <v>1052</v>
      </c>
      <c r="Q24" s="1345" t="s">
        <v>1121</v>
      </c>
      <c r="R24" s="1343" t="s">
        <v>1071</v>
      </c>
      <c r="S24" s="1320" t="s">
        <v>1072</v>
      </c>
    </row>
    <row r="25" spans="1:19" s="1307" customFormat="1" ht="48" x14ac:dyDescent="0.2">
      <c r="A25" s="1321" t="s">
        <v>906</v>
      </c>
      <c r="B25" s="1301" t="s">
        <v>907</v>
      </c>
      <c r="C25" s="1290" t="s">
        <v>382</v>
      </c>
      <c r="D25" s="1305">
        <v>2016948692</v>
      </c>
      <c r="E25" s="1292">
        <v>6094301308</v>
      </c>
      <c r="F25" s="1290" t="s">
        <v>782</v>
      </c>
      <c r="G25" s="1295" t="s">
        <v>65</v>
      </c>
      <c r="H25" s="1290" t="s">
        <v>381</v>
      </c>
      <c r="I25" s="1290" t="s">
        <v>8</v>
      </c>
      <c r="J25" s="1290" t="s">
        <v>12</v>
      </c>
      <c r="K25" s="1290" t="s">
        <v>15</v>
      </c>
      <c r="L25" s="1290" t="s">
        <v>15</v>
      </c>
      <c r="M25" s="1288" t="s">
        <v>15</v>
      </c>
      <c r="N25" s="1316">
        <v>43800</v>
      </c>
      <c r="O25" s="1303" t="s">
        <v>1073</v>
      </c>
      <c r="P25" s="1289" t="s">
        <v>193</v>
      </c>
      <c r="Q25" s="1345"/>
      <c r="R25" s="1343"/>
      <c r="S25" s="1320"/>
    </row>
    <row r="26" spans="1:19" s="1307" customFormat="1" ht="48" x14ac:dyDescent="0.2">
      <c r="A26" s="1319" t="s">
        <v>908</v>
      </c>
      <c r="B26" s="1301" t="s">
        <v>909</v>
      </c>
      <c r="C26" s="1290" t="s">
        <v>772</v>
      </c>
      <c r="D26" s="1310">
        <v>500000000</v>
      </c>
      <c r="E26" s="1294" t="s">
        <v>193</v>
      </c>
      <c r="F26" s="1290" t="s">
        <v>782</v>
      </c>
      <c r="G26" s="1295" t="s">
        <v>65</v>
      </c>
      <c r="H26" s="1290" t="s">
        <v>381</v>
      </c>
      <c r="I26" s="1290" t="s">
        <v>7</v>
      </c>
      <c r="J26" s="1290" t="s">
        <v>9</v>
      </c>
      <c r="K26" s="1290" t="s">
        <v>9</v>
      </c>
      <c r="L26" s="1290" t="s">
        <v>10</v>
      </c>
      <c r="M26" s="1288" t="s">
        <v>10</v>
      </c>
      <c r="N26" s="1288" t="s">
        <v>14</v>
      </c>
      <c r="O26" s="1303" t="s">
        <v>1074</v>
      </c>
      <c r="P26" s="1289" t="s">
        <v>193</v>
      </c>
      <c r="Q26" s="1345" t="s">
        <v>1075</v>
      </c>
      <c r="R26" s="1343"/>
      <c r="S26" s="1320"/>
    </row>
    <row r="27" spans="1:19" s="1307" customFormat="1" ht="48" x14ac:dyDescent="0.2">
      <c r="A27" s="1319" t="s">
        <v>910</v>
      </c>
      <c r="B27" s="1301" t="s">
        <v>911</v>
      </c>
      <c r="C27" s="1290" t="s">
        <v>772</v>
      </c>
      <c r="D27" s="1310">
        <v>800000000</v>
      </c>
      <c r="E27" s="1294" t="s">
        <v>193</v>
      </c>
      <c r="F27" s="1290" t="s">
        <v>782</v>
      </c>
      <c r="G27" s="1295" t="s">
        <v>65</v>
      </c>
      <c r="H27" s="1290" t="s">
        <v>381</v>
      </c>
      <c r="I27" s="1290" t="s">
        <v>7</v>
      </c>
      <c r="J27" s="1290" t="s">
        <v>9</v>
      </c>
      <c r="K27" s="1290" t="s">
        <v>9</v>
      </c>
      <c r="L27" s="1290" t="s">
        <v>10</v>
      </c>
      <c r="M27" s="1288" t="s">
        <v>10</v>
      </c>
      <c r="N27" s="1288" t="s">
        <v>14</v>
      </c>
      <c r="O27" s="1303" t="s">
        <v>1076</v>
      </c>
      <c r="P27" s="1289" t="s">
        <v>193</v>
      </c>
      <c r="Q27" s="1345" t="s">
        <v>1077</v>
      </c>
      <c r="R27" s="1343"/>
      <c r="S27" s="1320"/>
    </row>
    <row r="28" spans="1:19" s="1307" customFormat="1" ht="48" x14ac:dyDescent="0.2">
      <c r="A28" s="1322" t="s">
        <v>912</v>
      </c>
      <c r="B28" s="1301" t="s">
        <v>913</v>
      </c>
      <c r="C28" s="1290" t="s">
        <v>772</v>
      </c>
      <c r="D28" s="1310">
        <v>1800000000</v>
      </c>
      <c r="E28" s="1294" t="s">
        <v>193</v>
      </c>
      <c r="F28" s="1290" t="s">
        <v>782</v>
      </c>
      <c r="G28" s="1295" t="s">
        <v>65</v>
      </c>
      <c r="H28" s="1290" t="s">
        <v>381</v>
      </c>
      <c r="I28" s="1290" t="s">
        <v>7</v>
      </c>
      <c r="J28" s="1290" t="s">
        <v>9</v>
      </c>
      <c r="K28" s="1290" t="s">
        <v>9</v>
      </c>
      <c r="L28" s="1290" t="s">
        <v>10</v>
      </c>
      <c r="M28" s="1288" t="s">
        <v>10</v>
      </c>
      <c r="N28" s="1288" t="s">
        <v>14</v>
      </c>
      <c r="O28" s="1303" t="s">
        <v>1123</v>
      </c>
      <c r="P28" s="1289" t="s">
        <v>193</v>
      </c>
      <c r="Q28" s="1345" t="s">
        <v>1078</v>
      </c>
      <c r="R28" s="1343"/>
      <c r="S28" s="1320"/>
    </row>
    <row r="29" spans="1:19" s="1135" customFormat="1" ht="33" customHeight="1" x14ac:dyDescent="0.2">
      <c r="A29" s="983" t="s">
        <v>1515</v>
      </c>
      <c r="B29" s="973" t="s">
        <v>1516</v>
      </c>
      <c r="C29" s="974"/>
      <c r="D29" s="1314">
        <f>SUM(D30:D48)</f>
        <v>5250000000</v>
      </c>
      <c r="E29" s="975"/>
      <c r="F29" s="976"/>
      <c r="G29" s="976"/>
      <c r="H29" s="976"/>
      <c r="I29" s="976"/>
      <c r="J29" s="977"/>
      <c r="K29" s="977"/>
      <c r="L29" s="977"/>
      <c r="M29" s="978"/>
      <c r="N29" s="976"/>
      <c r="O29" s="997"/>
      <c r="P29" s="979"/>
      <c r="Q29" s="1066"/>
      <c r="R29" s="1127"/>
      <c r="S29" s="984"/>
    </row>
    <row r="30" spans="1:19" s="1307" customFormat="1" ht="48" x14ac:dyDescent="0.2">
      <c r="A30" s="1319" t="s">
        <v>914</v>
      </c>
      <c r="B30" s="1301" t="s">
        <v>915</v>
      </c>
      <c r="C30" s="1290" t="s">
        <v>772</v>
      </c>
      <c r="D30" s="1310">
        <v>2835000000</v>
      </c>
      <c r="E30" s="1294" t="s">
        <v>193</v>
      </c>
      <c r="F30" s="1290" t="s">
        <v>765</v>
      </c>
      <c r="G30" s="1295" t="s">
        <v>65</v>
      </c>
      <c r="H30" s="1290" t="s">
        <v>381</v>
      </c>
      <c r="I30" s="1290" t="s">
        <v>7</v>
      </c>
      <c r="J30" s="1290" t="s">
        <v>7</v>
      </c>
      <c r="K30" s="1290" t="s">
        <v>10</v>
      </c>
      <c r="L30" s="1290" t="s">
        <v>10</v>
      </c>
      <c r="M30" s="1288" t="s">
        <v>10</v>
      </c>
      <c r="N30" s="1288" t="s">
        <v>15</v>
      </c>
      <c r="O30" s="1303" t="s">
        <v>1074</v>
      </c>
      <c r="P30" s="1289" t="s">
        <v>193</v>
      </c>
      <c r="Q30" s="1345"/>
      <c r="R30" s="1343"/>
      <c r="S30" s="1320"/>
    </row>
    <row r="31" spans="1:19" s="1307" customFormat="1" ht="48" x14ac:dyDescent="0.2">
      <c r="A31" s="1319" t="s">
        <v>916</v>
      </c>
      <c r="B31" s="1301" t="s">
        <v>917</v>
      </c>
      <c r="C31" s="1290" t="s">
        <v>879</v>
      </c>
      <c r="D31" s="1305">
        <v>585000000</v>
      </c>
      <c r="E31" s="1294" t="s">
        <v>193</v>
      </c>
      <c r="F31" s="1290" t="s">
        <v>765</v>
      </c>
      <c r="G31" s="1295" t="s">
        <v>65</v>
      </c>
      <c r="H31" s="1290" t="s">
        <v>381</v>
      </c>
      <c r="I31" s="1290" t="s">
        <v>7</v>
      </c>
      <c r="J31" s="1290" t="s">
        <v>7</v>
      </c>
      <c r="K31" s="1290" t="s">
        <v>10</v>
      </c>
      <c r="L31" s="1290" t="s">
        <v>10</v>
      </c>
      <c r="M31" s="1288" t="s">
        <v>10</v>
      </c>
      <c r="N31" s="1288" t="s">
        <v>15</v>
      </c>
      <c r="O31" s="1303" t="s">
        <v>1074</v>
      </c>
      <c r="P31" s="1289" t="s">
        <v>193</v>
      </c>
      <c r="Q31" s="1345"/>
      <c r="R31" s="1343"/>
      <c r="S31" s="1320"/>
    </row>
    <row r="32" spans="1:19" s="1307" customFormat="1" ht="48" x14ac:dyDescent="0.2">
      <c r="A32" s="1730" t="s">
        <v>918</v>
      </c>
      <c r="B32" s="1733" t="s">
        <v>919</v>
      </c>
      <c r="C32" s="1290" t="s">
        <v>920</v>
      </c>
      <c r="D32" s="1305">
        <v>10000000</v>
      </c>
      <c r="E32" s="1294" t="s">
        <v>703</v>
      </c>
      <c r="F32" s="1290" t="s">
        <v>765</v>
      </c>
      <c r="G32" s="1295" t="s">
        <v>65</v>
      </c>
      <c r="H32" s="1290" t="s">
        <v>381</v>
      </c>
      <c r="I32" s="1290" t="s">
        <v>703</v>
      </c>
      <c r="J32" s="1290" t="s">
        <v>703</v>
      </c>
      <c r="K32" s="1290" t="s">
        <v>703</v>
      </c>
      <c r="L32" s="1290" t="s">
        <v>703</v>
      </c>
      <c r="M32" s="1290" t="s">
        <v>703</v>
      </c>
      <c r="N32" s="1290" t="s">
        <v>703</v>
      </c>
      <c r="O32" s="1732" t="s">
        <v>1079</v>
      </c>
      <c r="P32" s="1733" t="s">
        <v>193</v>
      </c>
      <c r="Q32" s="1734"/>
      <c r="R32" s="1735"/>
      <c r="S32" s="1729"/>
    </row>
    <row r="33" spans="1:19" s="1307" customFormat="1" ht="48" x14ac:dyDescent="0.2">
      <c r="A33" s="1730"/>
      <c r="B33" s="1733"/>
      <c r="C33" s="1290" t="s">
        <v>921</v>
      </c>
      <c r="D33" s="1305">
        <v>2000000</v>
      </c>
      <c r="E33" s="1294" t="s">
        <v>703</v>
      </c>
      <c r="F33" s="1290" t="s">
        <v>765</v>
      </c>
      <c r="G33" s="1295" t="s">
        <v>65</v>
      </c>
      <c r="H33" s="1290" t="s">
        <v>381</v>
      </c>
      <c r="I33" s="1290" t="s">
        <v>703</v>
      </c>
      <c r="J33" s="1290" t="s">
        <v>703</v>
      </c>
      <c r="K33" s="1290" t="s">
        <v>703</v>
      </c>
      <c r="L33" s="1290" t="s">
        <v>703</v>
      </c>
      <c r="M33" s="1290" t="s">
        <v>703</v>
      </c>
      <c r="N33" s="1290" t="s">
        <v>703</v>
      </c>
      <c r="O33" s="1732"/>
      <c r="P33" s="1733"/>
      <c r="Q33" s="1734"/>
      <c r="R33" s="1735"/>
      <c r="S33" s="1729"/>
    </row>
    <row r="34" spans="1:19" s="1307" customFormat="1" ht="48" x14ac:dyDescent="0.2">
      <c r="A34" s="1730"/>
      <c r="B34" s="1733"/>
      <c r="C34" s="1290" t="s">
        <v>922</v>
      </c>
      <c r="D34" s="1305">
        <v>15000000</v>
      </c>
      <c r="E34" s="1294" t="s">
        <v>703</v>
      </c>
      <c r="F34" s="1290" t="s">
        <v>765</v>
      </c>
      <c r="G34" s="1295" t="s">
        <v>65</v>
      </c>
      <c r="H34" s="1290" t="s">
        <v>381</v>
      </c>
      <c r="I34" s="1290" t="s">
        <v>703</v>
      </c>
      <c r="J34" s="1290" t="s">
        <v>703</v>
      </c>
      <c r="K34" s="1290" t="s">
        <v>703</v>
      </c>
      <c r="L34" s="1290" t="s">
        <v>703</v>
      </c>
      <c r="M34" s="1290" t="s">
        <v>703</v>
      </c>
      <c r="N34" s="1290" t="s">
        <v>703</v>
      </c>
      <c r="O34" s="1732"/>
      <c r="P34" s="1733"/>
      <c r="Q34" s="1734"/>
      <c r="R34" s="1735"/>
      <c r="S34" s="1729"/>
    </row>
    <row r="35" spans="1:19" s="1307" customFormat="1" ht="48" x14ac:dyDescent="0.2">
      <c r="A35" s="1730"/>
      <c r="B35" s="1733"/>
      <c r="C35" s="1290" t="s">
        <v>923</v>
      </c>
      <c r="D35" s="1305">
        <v>5000000</v>
      </c>
      <c r="E35" s="1294" t="s">
        <v>703</v>
      </c>
      <c r="F35" s="1290" t="s">
        <v>765</v>
      </c>
      <c r="G35" s="1295" t="s">
        <v>65</v>
      </c>
      <c r="H35" s="1290" t="s">
        <v>381</v>
      </c>
      <c r="I35" s="1290" t="s">
        <v>703</v>
      </c>
      <c r="J35" s="1290" t="s">
        <v>703</v>
      </c>
      <c r="K35" s="1290" t="s">
        <v>703</v>
      </c>
      <c r="L35" s="1290" t="s">
        <v>703</v>
      </c>
      <c r="M35" s="1290" t="s">
        <v>703</v>
      </c>
      <c r="N35" s="1290" t="s">
        <v>703</v>
      </c>
      <c r="O35" s="1732"/>
      <c r="P35" s="1733"/>
      <c r="Q35" s="1734"/>
      <c r="R35" s="1735"/>
      <c r="S35" s="1729"/>
    </row>
    <row r="36" spans="1:19" s="1307" customFormat="1" ht="48" x14ac:dyDescent="0.2">
      <c r="A36" s="1730"/>
      <c r="B36" s="1733"/>
      <c r="C36" s="1290" t="s">
        <v>924</v>
      </c>
      <c r="D36" s="1305">
        <v>15000000</v>
      </c>
      <c r="E36" s="1294" t="s">
        <v>703</v>
      </c>
      <c r="F36" s="1290" t="s">
        <v>765</v>
      </c>
      <c r="G36" s="1295" t="s">
        <v>65</v>
      </c>
      <c r="H36" s="1290" t="s">
        <v>381</v>
      </c>
      <c r="I36" s="1290" t="s">
        <v>703</v>
      </c>
      <c r="J36" s="1290" t="s">
        <v>703</v>
      </c>
      <c r="K36" s="1290" t="s">
        <v>703</v>
      </c>
      <c r="L36" s="1290" t="s">
        <v>703</v>
      </c>
      <c r="M36" s="1290" t="s">
        <v>703</v>
      </c>
      <c r="N36" s="1290" t="s">
        <v>703</v>
      </c>
      <c r="O36" s="1732"/>
      <c r="P36" s="1733"/>
      <c r="Q36" s="1734"/>
      <c r="R36" s="1735"/>
      <c r="S36" s="1729"/>
    </row>
    <row r="37" spans="1:19" s="1307" customFormat="1" ht="48" x14ac:dyDescent="0.2">
      <c r="A37" s="1730"/>
      <c r="B37" s="1733"/>
      <c r="C37" s="1290" t="s">
        <v>925</v>
      </c>
      <c r="D37" s="1305">
        <v>3000000</v>
      </c>
      <c r="E37" s="1294" t="s">
        <v>703</v>
      </c>
      <c r="F37" s="1290" t="s">
        <v>765</v>
      </c>
      <c r="G37" s="1295" t="s">
        <v>65</v>
      </c>
      <c r="H37" s="1290" t="s">
        <v>381</v>
      </c>
      <c r="I37" s="1290" t="s">
        <v>703</v>
      </c>
      <c r="J37" s="1290" t="s">
        <v>703</v>
      </c>
      <c r="K37" s="1290" t="s">
        <v>703</v>
      </c>
      <c r="L37" s="1290" t="s">
        <v>703</v>
      </c>
      <c r="M37" s="1290" t="s">
        <v>703</v>
      </c>
      <c r="N37" s="1290" t="s">
        <v>703</v>
      </c>
      <c r="O37" s="1732"/>
      <c r="P37" s="1733"/>
      <c r="Q37" s="1734"/>
      <c r="R37" s="1735"/>
      <c r="S37" s="1729"/>
    </row>
    <row r="38" spans="1:19" s="1307" customFormat="1" ht="48" x14ac:dyDescent="0.2">
      <c r="A38" s="1319" t="s">
        <v>926</v>
      </c>
      <c r="B38" s="1301" t="s">
        <v>927</v>
      </c>
      <c r="C38" s="1290" t="s">
        <v>192</v>
      </c>
      <c r="D38" s="1306">
        <v>10000000</v>
      </c>
      <c r="E38" s="1294" t="s">
        <v>193</v>
      </c>
      <c r="F38" s="1290" t="s">
        <v>765</v>
      </c>
      <c r="G38" s="1295" t="s">
        <v>65</v>
      </c>
      <c r="H38" s="1290" t="s">
        <v>381</v>
      </c>
      <c r="I38" s="1290" t="s">
        <v>5</v>
      </c>
      <c r="J38" s="1290" t="s">
        <v>5</v>
      </c>
      <c r="K38" s="1290" t="s">
        <v>6</v>
      </c>
      <c r="L38" s="1290" t="s">
        <v>7</v>
      </c>
      <c r="M38" s="1288" t="s">
        <v>7</v>
      </c>
      <c r="N38" s="1288" t="s">
        <v>15</v>
      </c>
      <c r="O38" s="1303" t="s">
        <v>1080</v>
      </c>
      <c r="P38" s="1289" t="s">
        <v>1056</v>
      </c>
      <c r="Q38" s="1345"/>
      <c r="R38" s="1343"/>
      <c r="S38" s="1320"/>
    </row>
    <row r="39" spans="1:19" s="1307" customFormat="1" ht="48" x14ac:dyDescent="0.2">
      <c r="A39" s="1730" t="s">
        <v>928</v>
      </c>
      <c r="B39" s="1731" t="s">
        <v>929</v>
      </c>
      <c r="C39" s="1290" t="s">
        <v>192</v>
      </c>
      <c r="D39" s="1306">
        <v>10000000</v>
      </c>
      <c r="E39" s="1294" t="s">
        <v>193</v>
      </c>
      <c r="F39" s="1290" t="s">
        <v>765</v>
      </c>
      <c r="G39" s="1295" t="s">
        <v>65</v>
      </c>
      <c r="H39" s="1290" t="s">
        <v>381</v>
      </c>
      <c r="I39" s="1290" t="s">
        <v>5</v>
      </c>
      <c r="J39" s="1290" t="s">
        <v>5</v>
      </c>
      <c r="K39" s="1290" t="s">
        <v>6</v>
      </c>
      <c r="L39" s="1290" t="s">
        <v>7</v>
      </c>
      <c r="M39" s="1288" t="s">
        <v>7</v>
      </c>
      <c r="N39" s="1288" t="s">
        <v>15</v>
      </c>
      <c r="O39" s="1303" t="s">
        <v>1080</v>
      </c>
      <c r="P39" s="1289" t="s">
        <v>1056</v>
      </c>
      <c r="Q39" s="1345"/>
      <c r="R39" s="1343"/>
      <c r="S39" s="1320"/>
    </row>
    <row r="40" spans="1:19" s="1307" customFormat="1" x14ac:dyDescent="0.2">
      <c r="A40" s="1730"/>
      <c r="B40" s="1731"/>
      <c r="C40" s="1290" t="s">
        <v>930</v>
      </c>
      <c r="D40" s="1306">
        <v>80000000</v>
      </c>
      <c r="E40" s="1294"/>
      <c r="F40" s="1290"/>
      <c r="G40" s="1295"/>
      <c r="H40" s="1290"/>
      <c r="I40" s="1290" t="s">
        <v>703</v>
      </c>
      <c r="J40" s="1290" t="s">
        <v>703</v>
      </c>
      <c r="K40" s="1290" t="s">
        <v>703</v>
      </c>
      <c r="L40" s="1290" t="s">
        <v>703</v>
      </c>
      <c r="M40" s="1290" t="s">
        <v>703</v>
      </c>
      <c r="N40" s="1290" t="s">
        <v>703</v>
      </c>
      <c r="O40" s="1732" t="s">
        <v>1079</v>
      </c>
      <c r="P40" s="1733" t="s">
        <v>193</v>
      </c>
      <c r="Q40" s="1734"/>
      <c r="R40" s="1735"/>
      <c r="S40" s="1729"/>
    </row>
    <row r="41" spans="1:19" s="1307" customFormat="1" x14ac:dyDescent="0.2">
      <c r="A41" s="1730"/>
      <c r="B41" s="1731"/>
      <c r="C41" s="1290" t="s">
        <v>922</v>
      </c>
      <c r="D41" s="1306">
        <v>77000000</v>
      </c>
      <c r="E41" s="1294"/>
      <c r="F41" s="1290"/>
      <c r="G41" s="1295"/>
      <c r="H41" s="1290"/>
      <c r="I41" s="1290" t="s">
        <v>703</v>
      </c>
      <c r="J41" s="1290" t="s">
        <v>703</v>
      </c>
      <c r="K41" s="1290" t="s">
        <v>703</v>
      </c>
      <c r="L41" s="1290" t="s">
        <v>703</v>
      </c>
      <c r="M41" s="1290" t="s">
        <v>703</v>
      </c>
      <c r="N41" s="1290" t="s">
        <v>703</v>
      </c>
      <c r="O41" s="1732"/>
      <c r="P41" s="1733"/>
      <c r="Q41" s="1734"/>
      <c r="R41" s="1735"/>
      <c r="S41" s="1729"/>
    </row>
    <row r="42" spans="1:19" s="1307" customFormat="1" x14ac:dyDescent="0.2">
      <c r="A42" s="1730"/>
      <c r="B42" s="1731"/>
      <c r="C42" s="1290" t="s">
        <v>923</v>
      </c>
      <c r="D42" s="1306">
        <v>75000000</v>
      </c>
      <c r="E42" s="1294"/>
      <c r="F42" s="1290"/>
      <c r="G42" s="1295"/>
      <c r="H42" s="1290"/>
      <c r="I42" s="1290" t="s">
        <v>703</v>
      </c>
      <c r="J42" s="1290" t="s">
        <v>703</v>
      </c>
      <c r="K42" s="1290" t="s">
        <v>703</v>
      </c>
      <c r="L42" s="1290" t="s">
        <v>703</v>
      </c>
      <c r="M42" s="1290" t="s">
        <v>703</v>
      </c>
      <c r="N42" s="1290" t="s">
        <v>703</v>
      </c>
      <c r="O42" s="1732"/>
      <c r="P42" s="1733"/>
      <c r="Q42" s="1734"/>
      <c r="R42" s="1735"/>
      <c r="S42" s="1729"/>
    </row>
    <row r="43" spans="1:19" s="1307" customFormat="1" ht="24" x14ac:dyDescent="0.2">
      <c r="A43" s="1730"/>
      <c r="B43" s="1731"/>
      <c r="C43" s="1290" t="s">
        <v>924</v>
      </c>
      <c r="D43" s="1306">
        <v>80000000</v>
      </c>
      <c r="E43" s="1294"/>
      <c r="F43" s="1290"/>
      <c r="G43" s="1295"/>
      <c r="H43" s="1290"/>
      <c r="I43" s="1290" t="s">
        <v>703</v>
      </c>
      <c r="J43" s="1290" t="s">
        <v>703</v>
      </c>
      <c r="K43" s="1290" t="s">
        <v>703</v>
      </c>
      <c r="L43" s="1290" t="s">
        <v>703</v>
      </c>
      <c r="M43" s="1290" t="s">
        <v>703</v>
      </c>
      <c r="N43" s="1290" t="s">
        <v>703</v>
      </c>
      <c r="O43" s="1732"/>
      <c r="P43" s="1733"/>
      <c r="Q43" s="1734"/>
      <c r="R43" s="1735"/>
      <c r="S43" s="1729"/>
    </row>
    <row r="44" spans="1:19" s="1307" customFormat="1" x14ac:dyDescent="0.2">
      <c r="A44" s="1730"/>
      <c r="B44" s="1731"/>
      <c r="C44" s="1290" t="s">
        <v>925</v>
      </c>
      <c r="D44" s="1306">
        <v>88000000</v>
      </c>
      <c r="E44" s="1294"/>
      <c r="F44" s="1290"/>
      <c r="G44" s="1295"/>
      <c r="H44" s="1290"/>
      <c r="I44" s="1290" t="s">
        <v>703</v>
      </c>
      <c r="J44" s="1290" t="s">
        <v>703</v>
      </c>
      <c r="K44" s="1290" t="s">
        <v>703</v>
      </c>
      <c r="L44" s="1290" t="s">
        <v>703</v>
      </c>
      <c r="M44" s="1290" t="s">
        <v>703</v>
      </c>
      <c r="N44" s="1290" t="s">
        <v>703</v>
      </c>
      <c r="O44" s="1732"/>
      <c r="P44" s="1733"/>
      <c r="Q44" s="1734"/>
      <c r="R44" s="1735"/>
      <c r="S44" s="1729"/>
    </row>
    <row r="45" spans="1:19" s="1307" customFormat="1" ht="48" x14ac:dyDescent="0.2">
      <c r="A45" s="1319" t="s">
        <v>931</v>
      </c>
      <c r="B45" s="1301" t="s">
        <v>932</v>
      </c>
      <c r="C45" s="1290" t="s">
        <v>772</v>
      </c>
      <c r="D45" s="1305">
        <v>500000000</v>
      </c>
      <c r="E45" s="1294" t="s">
        <v>193</v>
      </c>
      <c r="F45" s="1290" t="s">
        <v>765</v>
      </c>
      <c r="G45" s="1295" t="s">
        <v>65</v>
      </c>
      <c r="H45" s="1290" t="s">
        <v>381</v>
      </c>
      <c r="I45" s="1290" t="s">
        <v>7</v>
      </c>
      <c r="J45" s="1290" t="s">
        <v>9</v>
      </c>
      <c r="K45" s="1290" t="s">
        <v>9</v>
      </c>
      <c r="L45" s="1290" t="s">
        <v>10</v>
      </c>
      <c r="M45" s="1288" t="s">
        <v>10</v>
      </c>
      <c r="N45" s="1288" t="s">
        <v>14</v>
      </c>
      <c r="O45" s="1303" t="s">
        <v>1081</v>
      </c>
      <c r="P45" s="1289" t="s">
        <v>193</v>
      </c>
      <c r="Q45" s="1345"/>
      <c r="R45" s="1343"/>
      <c r="S45" s="1320"/>
    </row>
    <row r="46" spans="1:19" s="1307" customFormat="1" ht="48" x14ac:dyDescent="0.2">
      <c r="A46" s="1319" t="s">
        <v>933</v>
      </c>
      <c r="B46" s="1301" t="s">
        <v>934</v>
      </c>
      <c r="C46" s="1290" t="s">
        <v>772</v>
      </c>
      <c r="D46" s="1305">
        <v>40000000</v>
      </c>
      <c r="E46" s="1294" t="s">
        <v>193</v>
      </c>
      <c r="F46" s="1290" t="s">
        <v>765</v>
      </c>
      <c r="G46" s="1295" t="s">
        <v>65</v>
      </c>
      <c r="H46" s="1290" t="s">
        <v>381</v>
      </c>
      <c r="I46" s="1290" t="s">
        <v>7</v>
      </c>
      <c r="J46" s="1290" t="s">
        <v>8</v>
      </c>
      <c r="K46" s="1290" t="s">
        <v>9</v>
      </c>
      <c r="L46" s="1290" t="s">
        <v>935</v>
      </c>
      <c r="M46" s="1288" t="s">
        <v>9</v>
      </c>
      <c r="N46" s="1288" t="s">
        <v>11</v>
      </c>
      <c r="O46" s="1303" t="s">
        <v>1082</v>
      </c>
      <c r="P46" s="1289" t="s">
        <v>193</v>
      </c>
      <c r="Q46" s="1345"/>
      <c r="R46" s="1343"/>
      <c r="S46" s="1320"/>
    </row>
    <row r="47" spans="1:19" s="1307" customFormat="1" ht="48" x14ac:dyDescent="0.2">
      <c r="A47" s="1319" t="s">
        <v>936</v>
      </c>
      <c r="B47" s="1296" t="s">
        <v>937</v>
      </c>
      <c r="C47" s="1290" t="s">
        <v>230</v>
      </c>
      <c r="D47" s="1305">
        <v>70000000</v>
      </c>
      <c r="E47" s="1294" t="s">
        <v>193</v>
      </c>
      <c r="F47" s="1290" t="s">
        <v>765</v>
      </c>
      <c r="G47" s="1295" t="s">
        <v>65</v>
      </c>
      <c r="H47" s="1290" t="s">
        <v>381</v>
      </c>
      <c r="I47" s="1290" t="s">
        <v>5</v>
      </c>
      <c r="J47" s="1290" t="s">
        <v>5</v>
      </c>
      <c r="K47" s="1290" t="s">
        <v>6</v>
      </c>
      <c r="L47" s="1290" t="s">
        <v>7</v>
      </c>
      <c r="M47" s="1288" t="s">
        <v>7</v>
      </c>
      <c r="N47" s="1288" t="s">
        <v>15</v>
      </c>
      <c r="O47" s="1303" t="s">
        <v>1083</v>
      </c>
      <c r="P47" s="1289" t="s">
        <v>1056</v>
      </c>
      <c r="Q47" s="1345" t="s">
        <v>1084</v>
      </c>
      <c r="R47" s="1343"/>
      <c r="S47" s="1320"/>
    </row>
    <row r="48" spans="1:19" s="1307" customFormat="1" ht="48" x14ac:dyDescent="0.2">
      <c r="A48" s="1319" t="s">
        <v>938</v>
      </c>
      <c r="B48" s="1289" t="s">
        <v>939</v>
      </c>
      <c r="C48" s="1290" t="s">
        <v>230</v>
      </c>
      <c r="D48" s="1305">
        <v>750000000</v>
      </c>
      <c r="E48" s="1294" t="s">
        <v>193</v>
      </c>
      <c r="F48" s="1290" t="s">
        <v>765</v>
      </c>
      <c r="G48" s="1295" t="s">
        <v>65</v>
      </c>
      <c r="H48" s="1290" t="s">
        <v>381</v>
      </c>
      <c r="I48" s="1290" t="s">
        <v>6</v>
      </c>
      <c r="J48" s="1290" t="s">
        <v>6</v>
      </c>
      <c r="K48" s="1290" t="s">
        <v>7</v>
      </c>
      <c r="L48" s="1290" t="s">
        <v>8</v>
      </c>
      <c r="M48" s="1288" t="s">
        <v>8</v>
      </c>
      <c r="N48" s="1288" t="s">
        <v>14</v>
      </c>
      <c r="O48" s="1303" t="s">
        <v>1080</v>
      </c>
      <c r="P48" s="1289" t="s">
        <v>1056</v>
      </c>
      <c r="Q48" s="1345" t="s">
        <v>1085</v>
      </c>
      <c r="R48" s="1343"/>
      <c r="S48" s="1320"/>
    </row>
    <row r="49" spans="1:19" s="1135" customFormat="1" ht="33" customHeight="1" x14ac:dyDescent="0.2">
      <c r="A49" s="983" t="s">
        <v>1517</v>
      </c>
      <c r="B49" s="973" t="s">
        <v>1518</v>
      </c>
      <c r="C49" s="974"/>
      <c r="D49" s="1314">
        <f>SUM(D50:D56,D58:D66)</f>
        <v>9000000000</v>
      </c>
      <c r="E49" s="975"/>
      <c r="F49" s="976"/>
      <c r="G49" s="976"/>
      <c r="H49" s="976"/>
      <c r="I49" s="976"/>
      <c r="J49" s="977"/>
      <c r="K49" s="977"/>
      <c r="L49" s="977"/>
      <c r="M49" s="978"/>
      <c r="N49" s="976"/>
      <c r="O49" s="997"/>
      <c r="P49" s="979"/>
      <c r="Q49" s="1066"/>
      <c r="R49" s="1127"/>
      <c r="S49" s="984"/>
    </row>
    <row r="50" spans="1:19" s="1302" customFormat="1" ht="60" x14ac:dyDescent="0.2">
      <c r="A50" s="1736" t="s">
        <v>940</v>
      </c>
      <c r="B50" s="1296" t="s">
        <v>941</v>
      </c>
      <c r="C50" s="1296" t="s">
        <v>728</v>
      </c>
      <c r="D50" s="1311">
        <v>1046091773</v>
      </c>
      <c r="E50" s="1293">
        <v>6827989539</v>
      </c>
      <c r="F50" s="1294"/>
      <c r="G50" s="1295" t="s">
        <v>65</v>
      </c>
      <c r="H50" s="1295" t="s">
        <v>704</v>
      </c>
      <c r="I50" s="1302" t="s">
        <v>865</v>
      </c>
      <c r="J50" s="1302" t="s">
        <v>865</v>
      </c>
      <c r="K50" s="1289" t="s">
        <v>4</v>
      </c>
      <c r="L50" s="1289" t="s">
        <v>6</v>
      </c>
      <c r="M50" s="1317">
        <v>42248</v>
      </c>
      <c r="N50" s="1317">
        <v>43252</v>
      </c>
      <c r="O50" s="1303" t="s">
        <v>1086</v>
      </c>
      <c r="P50" s="1289" t="s">
        <v>1087</v>
      </c>
      <c r="Q50" s="1345" t="s">
        <v>1088</v>
      </c>
      <c r="R50" s="1343"/>
      <c r="S50" s="1320" t="s">
        <v>1089</v>
      </c>
    </row>
    <row r="51" spans="1:19" s="1302" customFormat="1" ht="48" x14ac:dyDescent="0.2">
      <c r="A51" s="1736"/>
      <c r="B51" s="1303" t="s">
        <v>729</v>
      </c>
      <c r="C51" s="1296" t="s">
        <v>728</v>
      </c>
      <c r="D51" s="1311">
        <v>980000000</v>
      </c>
      <c r="E51" s="1293" t="s">
        <v>866</v>
      </c>
      <c r="F51" s="1294" t="s">
        <v>727</v>
      </c>
      <c r="G51" s="1295" t="s">
        <v>65</v>
      </c>
      <c r="H51" s="1295" t="s">
        <v>704</v>
      </c>
      <c r="I51" s="1304" t="s">
        <v>7</v>
      </c>
      <c r="J51" s="1304" t="s">
        <v>8</v>
      </c>
      <c r="K51" s="1304" t="s">
        <v>11</v>
      </c>
      <c r="L51" s="1304" t="s">
        <v>13</v>
      </c>
      <c r="M51" s="1317" t="s">
        <v>1090</v>
      </c>
      <c r="N51" s="1317">
        <v>43405</v>
      </c>
      <c r="O51" s="1303" t="s">
        <v>1091</v>
      </c>
      <c r="P51" s="1289" t="s">
        <v>193</v>
      </c>
      <c r="Q51" s="1345"/>
      <c r="R51" s="1343"/>
      <c r="S51" s="1320"/>
    </row>
    <row r="52" spans="1:19" s="1302" customFormat="1" ht="48" x14ac:dyDescent="0.2">
      <c r="A52" s="1736"/>
      <c r="B52" s="1303" t="s">
        <v>729</v>
      </c>
      <c r="C52" s="1296" t="s">
        <v>728</v>
      </c>
      <c r="D52" s="1311">
        <v>120000000</v>
      </c>
      <c r="E52" s="1293" t="s">
        <v>867</v>
      </c>
      <c r="F52" s="1294" t="s">
        <v>868</v>
      </c>
      <c r="G52" s="1295"/>
      <c r="H52" s="1295" t="s">
        <v>704</v>
      </c>
      <c r="I52" s="1290" t="s">
        <v>7</v>
      </c>
      <c r="J52" s="1290" t="s">
        <v>10</v>
      </c>
      <c r="K52" s="1290" t="s">
        <v>14</v>
      </c>
      <c r="L52" s="1290" t="s">
        <v>15</v>
      </c>
      <c r="M52" s="1290" t="s">
        <v>15</v>
      </c>
      <c r="N52" s="1317">
        <v>44772</v>
      </c>
      <c r="O52" s="1303" t="s">
        <v>1092</v>
      </c>
      <c r="P52" s="1289" t="s">
        <v>193</v>
      </c>
      <c r="Q52" s="1345"/>
      <c r="R52" s="1343"/>
      <c r="S52" s="1320"/>
    </row>
    <row r="53" spans="1:19" s="1302" customFormat="1" ht="96" x14ac:dyDescent="0.2">
      <c r="A53" s="1736"/>
      <c r="B53" s="1291" t="s">
        <v>869</v>
      </c>
      <c r="C53" s="1290" t="s">
        <v>706</v>
      </c>
      <c r="D53" s="1305">
        <v>1000000000</v>
      </c>
      <c r="E53" s="1294" t="s">
        <v>193</v>
      </c>
      <c r="F53" s="1294" t="s">
        <v>722</v>
      </c>
      <c r="G53" s="1295" t="s">
        <v>65</v>
      </c>
      <c r="H53" s="1295" t="s">
        <v>704</v>
      </c>
      <c r="I53" s="1288" t="s">
        <v>6</v>
      </c>
      <c r="J53" s="1288" t="s">
        <v>6</v>
      </c>
      <c r="K53" s="1289" t="s">
        <v>9</v>
      </c>
      <c r="L53" s="1289" t="s">
        <v>9</v>
      </c>
      <c r="M53" s="1289" t="s">
        <v>10</v>
      </c>
      <c r="N53" s="1288" t="s">
        <v>15</v>
      </c>
      <c r="O53" s="1303" t="s">
        <v>1093</v>
      </c>
      <c r="P53" s="1289" t="s">
        <v>1052</v>
      </c>
      <c r="Q53" s="1345"/>
      <c r="R53" s="1343"/>
      <c r="S53" s="1320"/>
    </row>
    <row r="54" spans="1:19" s="1302" customFormat="1" ht="120" x14ac:dyDescent="0.2">
      <c r="A54" s="1736" t="s">
        <v>942</v>
      </c>
      <c r="B54" s="1291" t="s">
        <v>453</v>
      </c>
      <c r="C54" s="1290" t="s">
        <v>455</v>
      </c>
      <c r="D54" s="1305">
        <v>400000000</v>
      </c>
      <c r="E54" s="1294" t="s">
        <v>193</v>
      </c>
      <c r="F54" s="1294" t="s">
        <v>722</v>
      </c>
      <c r="G54" s="1295" t="s">
        <v>65</v>
      </c>
      <c r="H54" s="1295" t="s">
        <v>704</v>
      </c>
      <c r="I54" s="1288" t="s">
        <v>6</v>
      </c>
      <c r="J54" s="1288" t="s">
        <v>7</v>
      </c>
      <c r="K54" s="1290" t="s">
        <v>9</v>
      </c>
      <c r="L54" s="1289" t="s">
        <v>9</v>
      </c>
      <c r="M54" s="1289" t="s">
        <v>10</v>
      </c>
      <c r="N54" s="1288" t="s">
        <v>15</v>
      </c>
      <c r="O54" s="1303" t="s">
        <v>1094</v>
      </c>
      <c r="P54" s="1289" t="s">
        <v>1056</v>
      </c>
      <c r="Q54" s="1345"/>
      <c r="R54" s="1343"/>
      <c r="S54" s="1320"/>
    </row>
    <row r="55" spans="1:19" s="1302" customFormat="1" ht="48" x14ac:dyDescent="0.2">
      <c r="A55" s="1736"/>
      <c r="B55" s="1291" t="s">
        <v>721</v>
      </c>
      <c r="C55" s="1290" t="s">
        <v>706</v>
      </c>
      <c r="D55" s="1305">
        <v>700000000</v>
      </c>
      <c r="E55" s="1294" t="s">
        <v>193</v>
      </c>
      <c r="F55" s="1294" t="s">
        <v>722</v>
      </c>
      <c r="G55" s="1295" t="s">
        <v>65</v>
      </c>
      <c r="H55" s="1295" t="s">
        <v>704</v>
      </c>
      <c r="I55" s="1288" t="s">
        <v>6</v>
      </c>
      <c r="J55" s="1288" t="s">
        <v>7</v>
      </c>
      <c r="K55" s="1289" t="s">
        <v>9</v>
      </c>
      <c r="L55" s="1289" t="s">
        <v>9</v>
      </c>
      <c r="M55" s="1289" t="s">
        <v>9</v>
      </c>
      <c r="N55" s="1288" t="s">
        <v>15</v>
      </c>
      <c r="O55" s="1303" t="s">
        <v>1095</v>
      </c>
      <c r="P55" s="1289" t="s">
        <v>1056</v>
      </c>
      <c r="Q55" s="1345" t="s">
        <v>1096</v>
      </c>
      <c r="R55" s="1343"/>
      <c r="S55" s="1320"/>
    </row>
    <row r="56" spans="1:19" s="1302" customFormat="1" ht="60" x14ac:dyDescent="0.2">
      <c r="A56" s="1736"/>
      <c r="B56" s="1291" t="s">
        <v>457</v>
      </c>
      <c r="C56" s="1290" t="s">
        <v>230</v>
      </c>
      <c r="D56" s="1305">
        <v>573908227</v>
      </c>
      <c r="E56" s="1294" t="s">
        <v>193</v>
      </c>
      <c r="F56" s="1294" t="s">
        <v>722</v>
      </c>
      <c r="G56" s="1295" t="s">
        <v>65</v>
      </c>
      <c r="H56" s="1295" t="s">
        <v>704</v>
      </c>
      <c r="I56" s="1288" t="s">
        <v>6</v>
      </c>
      <c r="J56" s="1288" t="s">
        <v>7</v>
      </c>
      <c r="K56" s="1290" t="s">
        <v>8</v>
      </c>
      <c r="L56" s="1289" t="s">
        <v>9</v>
      </c>
      <c r="M56" s="1289" t="s">
        <v>10</v>
      </c>
      <c r="N56" s="1288" t="s">
        <v>15</v>
      </c>
      <c r="O56" s="1303" t="s">
        <v>1097</v>
      </c>
      <c r="P56" s="1289" t="s">
        <v>1052</v>
      </c>
      <c r="Q56" s="1345" t="s">
        <v>1098</v>
      </c>
      <c r="R56" s="1343"/>
      <c r="S56" s="1320"/>
    </row>
    <row r="57" spans="1:19" s="1302" customFormat="1" ht="24" x14ac:dyDescent="0.2">
      <c r="A57" s="1736"/>
      <c r="B57" s="1737" t="s">
        <v>871</v>
      </c>
      <c r="C57" s="1290" t="s">
        <v>872</v>
      </c>
      <c r="D57" s="1312">
        <f>SUM(D58:D63)</f>
        <v>480000000</v>
      </c>
      <c r="E57" s="1738" t="s">
        <v>193</v>
      </c>
      <c r="F57" s="1738" t="s">
        <v>716</v>
      </c>
      <c r="G57" s="1738" t="s">
        <v>65</v>
      </c>
      <c r="H57" s="1739" t="s">
        <v>704</v>
      </c>
      <c r="I57" s="1740" t="s">
        <v>703</v>
      </c>
      <c r="J57" s="1740" t="s">
        <v>703</v>
      </c>
      <c r="K57" s="1740" t="s">
        <v>703</v>
      </c>
      <c r="L57" s="1740" t="s">
        <v>703</v>
      </c>
      <c r="M57" s="1740" t="s">
        <v>703</v>
      </c>
      <c r="N57" s="1740" t="s">
        <v>703</v>
      </c>
      <c r="O57" s="1732" t="s">
        <v>1099</v>
      </c>
      <c r="P57" s="1733" t="s">
        <v>193</v>
      </c>
      <c r="Q57" s="1734"/>
      <c r="R57" s="1735"/>
      <c r="S57" s="1729"/>
    </row>
    <row r="58" spans="1:19" s="1302" customFormat="1" x14ac:dyDescent="0.2">
      <c r="A58" s="1736"/>
      <c r="B58" s="1737"/>
      <c r="C58" s="1290" t="s">
        <v>873</v>
      </c>
      <c r="D58" s="1305">
        <v>80000000</v>
      </c>
      <c r="E58" s="1738"/>
      <c r="F58" s="1738"/>
      <c r="G58" s="1738"/>
      <c r="H58" s="1739"/>
      <c r="I58" s="1740"/>
      <c r="J58" s="1740"/>
      <c r="K58" s="1740"/>
      <c r="L58" s="1740"/>
      <c r="M58" s="1740"/>
      <c r="N58" s="1740"/>
      <c r="O58" s="1732"/>
      <c r="P58" s="1733"/>
      <c r="Q58" s="1734"/>
      <c r="R58" s="1735"/>
      <c r="S58" s="1729"/>
    </row>
    <row r="59" spans="1:19" s="1302" customFormat="1" x14ac:dyDescent="0.2">
      <c r="A59" s="1736"/>
      <c r="B59" s="1737"/>
      <c r="C59" s="1290" t="s">
        <v>874</v>
      </c>
      <c r="D59" s="1305">
        <v>80000000</v>
      </c>
      <c r="E59" s="1738"/>
      <c r="F59" s="1738"/>
      <c r="G59" s="1738"/>
      <c r="H59" s="1739"/>
      <c r="I59" s="1740"/>
      <c r="J59" s="1740"/>
      <c r="K59" s="1740"/>
      <c r="L59" s="1740"/>
      <c r="M59" s="1740"/>
      <c r="N59" s="1740"/>
      <c r="O59" s="1732"/>
      <c r="P59" s="1733"/>
      <c r="Q59" s="1734"/>
      <c r="R59" s="1735"/>
      <c r="S59" s="1729"/>
    </row>
    <row r="60" spans="1:19" s="1302" customFormat="1" x14ac:dyDescent="0.2">
      <c r="A60" s="1736"/>
      <c r="B60" s="1737"/>
      <c r="C60" s="1290" t="s">
        <v>144</v>
      </c>
      <c r="D60" s="1305">
        <v>80000000</v>
      </c>
      <c r="E60" s="1738"/>
      <c r="F60" s="1738"/>
      <c r="G60" s="1738"/>
      <c r="H60" s="1739"/>
      <c r="I60" s="1740"/>
      <c r="J60" s="1740"/>
      <c r="K60" s="1740"/>
      <c r="L60" s="1740"/>
      <c r="M60" s="1740"/>
      <c r="N60" s="1740"/>
      <c r="O60" s="1732"/>
      <c r="P60" s="1733"/>
      <c r="Q60" s="1734"/>
      <c r="R60" s="1735"/>
      <c r="S60" s="1729"/>
    </row>
    <row r="61" spans="1:19" s="1302" customFormat="1" x14ac:dyDescent="0.2">
      <c r="A61" s="1736"/>
      <c r="B61" s="1737"/>
      <c r="C61" s="1290" t="s">
        <v>875</v>
      </c>
      <c r="D61" s="1305">
        <v>80000000</v>
      </c>
      <c r="E61" s="1738"/>
      <c r="F61" s="1738"/>
      <c r="G61" s="1738"/>
      <c r="H61" s="1739"/>
      <c r="I61" s="1740"/>
      <c r="J61" s="1740"/>
      <c r="K61" s="1740"/>
      <c r="L61" s="1740"/>
      <c r="M61" s="1740"/>
      <c r="N61" s="1740"/>
      <c r="O61" s="1732"/>
      <c r="P61" s="1733"/>
      <c r="Q61" s="1734"/>
      <c r="R61" s="1735"/>
      <c r="S61" s="1729"/>
    </row>
    <row r="62" spans="1:19" s="1302" customFormat="1" x14ac:dyDescent="0.2">
      <c r="A62" s="1736"/>
      <c r="B62" s="1737"/>
      <c r="C62" s="1290" t="s">
        <v>157</v>
      </c>
      <c r="D62" s="1305">
        <v>80000000</v>
      </c>
      <c r="E62" s="1738"/>
      <c r="F62" s="1738"/>
      <c r="G62" s="1738"/>
      <c r="H62" s="1739"/>
      <c r="I62" s="1740"/>
      <c r="J62" s="1740"/>
      <c r="K62" s="1740"/>
      <c r="L62" s="1740"/>
      <c r="M62" s="1740"/>
      <c r="N62" s="1740"/>
      <c r="O62" s="1732"/>
      <c r="P62" s="1733"/>
      <c r="Q62" s="1734"/>
      <c r="R62" s="1735"/>
      <c r="S62" s="1729"/>
    </row>
    <row r="63" spans="1:19" s="1302" customFormat="1" x14ac:dyDescent="0.2">
      <c r="A63" s="1736"/>
      <c r="B63" s="1737"/>
      <c r="C63" s="1290" t="s">
        <v>876</v>
      </c>
      <c r="D63" s="1305">
        <v>80000000</v>
      </c>
      <c r="E63" s="1738"/>
      <c r="F63" s="1738"/>
      <c r="G63" s="1738"/>
      <c r="H63" s="1739"/>
      <c r="I63" s="1740"/>
      <c r="J63" s="1740"/>
      <c r="K63" s="1740"/>
      <c r="L63" s="1740"/>
      <c r="M63" s="1740"/>
      <c r="N63" s="1740"/>
      <c r="O63" s="1732"/>
      <c r="P63" s="1733"/>
      <c r="Q63" s="1734"/>
      <c r="R63" s="1735"/>
      <c r="S63" s="1729"/>
    </row>
    <row r="64" spans="1:19" s="1302" customFormat="1" ht="48" x14ac:dyDescent="0.2">
      <c r="A64" s="1323" t="s">
        <v>943</v>
      </c>
      <c r="B64" s="1291" t="s">
        <v>833</v>
      </c>
      <c r="C64" s="1290" t="s">
        <v>706</v>
      </c>
      <c r="D64" s="1305">
        <v>1300000000</v>
      </c>
      <c r="E64" s="1294" t="s">
        <v>193</v>
      </c>
      <c r="F64" s="1294" t="s">
        <v>705</v>
      </c>
      <c r="G64" s="1295" t="s">
        <v>65</v>
      </c>
      <c r="H64" s="1295" t="s">
        <v>704</v>
      </c>
      <c r="I64" s="1288" t="s">
        <v>703</v>
      </c>
      <c r="J64" s="1288" t="s">
        <v>703</v>
      </c>
      <c r="K64" s="1288" t="s">
        <v>703</v>
      </c>
      <c r="L64" s="1288" t="s">
        <v>703</v>
      </c>
      <c r="M64" s="1289" t="s">
        <v>5</v>
      </c>
      <c r="N64" s="1288" t="s">
        <v>15</v>
      </c>
      <c r="O64" s="1303" t="s">
        <v>1100</v>
      </c>
      <c r="P64" s="1289" t="s">
        <v>1052</v>
      </c>
      <c r="Q64" s="1345"/>
      <c r="R64" s="1343"/>
      <c r="S64" s="1320"/>
    </row>
    <row r="65" spans="1:19" s="1302" customFormat="1" ht="72" x14ac:dyDescent="0.2">
      <c r="A65" s="1323" t="s">
        <v>944</v>
      </c>
      <c r="B65" s="1291" t="s">
        <v>870</v>
      </c>
      <c r="C65" s="1290" t="s">
        <v>706</v>
      </c>
      <c r="D65" s="1305">
        <v>1100000000</v>
      </c>
      <c r="E65" s="1294" t="s">
        <v>193</v>
      </c>
      <c r="F65" s="1294" t="s">
        <v>716</v>
      </c>
      <c r="G65" s="1295" t="s">
        <v>65</v>
      </c>
      <c r="H65" s="1295" t="s">
        <v>704</v>
      </c>
      <c r="I65" s="1288" t="s">
        <v>6</v>
      </c>
      <c r="J65" s="1288" t="s">
        <v>6</v>
      </c>
      <c r="K65" s="1289" t="s">
        <v>9</v>
      </c>
      <c r="L65" s="1289" t="s">
        <v>9</v>
      </c>
      <c r="M65" s="1289" t="s">
        <v>10</v>
      </c>
      <c r="N65" s="1288" t="s">
        <v>15</v>
      </c>
      <c r="O65" s="1303" t="s">
        <v>1101</v>
      </c>
      <c r="P65" s="1289" t="s">
        <v>1052</v>
      </c>
      <c r="Q65" s="1345"/>
      <c r="R65" s="1343"/>
      <c r="S65" s="1320"/>
    </row>
    <row r="66" spans="1:19" s="1302" customFormat="1" ht="108" x14ac:dyDescent="0.2">
      <c r="A66" s="1323" t="s">
        <v>945</v>
      </c>
      <c r="B66" s="1291" t="s">
        <v>877</v>
      </c>
      <c r="C66" s="1290" t="s">
        <v>706</v>
      </c>
      <c r="D66" s="1305">
        <v>1300000000</v>
      </c>
      <c r="E66" s="1294" t="s">
        <v>193</v>
      </c>
      <c r="F66" s="1294" t="s">
        <v>716</v>
      </c>
      <c r="G66" s="1295" t="s">
        <v>65</v>
      </c>
      <c r="H66" s="1295" t="s">
        <v>704</v>
      </c>
      <c r="I66" s="1288" t="s">
        <v>6</v>
      </c>
      <c r="J66" s="1288" t="s">
        <v>6</v>
      </c>
      <c r="K66" s="1289" t="s">
        <v>10</v>
      </c>
      <c r="L66" s="1289" t="s">
        <v>10</v>
      </c>
      <c r="M66" s="1289" t="s">
        <v>8</v>
      </c>
      <c r="N66" s="1288" t="s">
        <v>15</v>
      </c>
      <c r="O66" s="1303" t="s">
        <v>1102</v>
      </c>
      <c r="P66" s="1289" t="s">
        <v>1052</v>
      </c>
      <c r="Q66" s="1345" t="s">
        <v>1103</v>
      </c>
      <c r="R66" s="1343"/>
      <c r="S66" s="1320"/>
    </row>
    <row r="67" spans="1:19" s="1135" customFormat="1" ht="36" x14ac:dyDescent="0.2">
      <c r="A67" s="983" t="s">
        <v>1519</v>
      </c>
      <c r="B67" s="973" t="s">
        <v>1520</v>
      </c>
      <c r="C67" s="974"/>
      <c r="D67" s="1314">
        <f>SUM(D68:D71,D78,D84,D90,D96,D102:D103,D104,D105)</f>
        <v>10205000000</v>
      </c>
      <c r="E67" s="975"/>
      <c r="F67" s="976"/>
      <c r="G67" s="976"/>
      <c r="H67" s="976"/>
      <c r="I67" s="976"/>
      <c r="J67" s="977"/>
      <c r="K67" s="977"/>
      <c r="L67" s="977"/>
      <c r="M67" s="978"/>
      <c r="N67" s="976"/>
      <c r="O67" s="997"/>
      <c r="P67" s="979"/>
      <c r="Q67" s="1066"/>
      <c r="R67" s="1127"/>
      <c r="S67" s="984"/>
    </row>
    <row r="68" spans="1:19" s="1302" customFormat="1" ht="48" x14ac:dyDescent="0.2">
      <c r="A68" s="1736" t="s">
        <v>946</v>
      </c>
      <c r="B68" s="1737" t="s">
        <v>947</v>
      </c>
      <c r="C68" s="1290" t="s">
        <v>706</v>
      </c>
      <c r="D68" s="1305">
        <v>3144778886</v>
      </c>
      <c r="E68" s="1298" t="s">
        <v>74</v>
      </c>
      <c r="F68" s="1294" t="s">
        <v>705</v>
      </c>
      <c r="G68" s="1295" t="s">
        <v>65</v>
      </c>
      <c r="H68" s="1295" t="s">
        <v>704</v>
      </c>
      <c r="I68" s="1290" t="s">
        <v>703</v>
      </c>
      <c r="J68" s="1290" t="s">
        <v>703</v>
      </c>
      <c r="K68" s="1290" t="s">
        <v>4</v>
      </c>
      <c r="L68" s="1290" t="s">
        <v>6</v>
      </c>
      <c r="M68" s="1318">
        <v>42339</v>
      </c>
      <c r="N68" s="1318">
        <v>43282</v>
      </c>
      <c r="O68" s="1303" t="s">
        <v>1104</v>
      </c>
      <c r="P68" s="1289" t="s">
        <v>1052</v>
      </c>
      <c r="Q68" s="1345" t="s">
        <v>1105</v>
      </c>
      <c r="R68" s="1343"/>
      <c r="S68" s="1320" t="s">
        <v>1106</v>
      </c>
    </row>
    <row r="69" spans="1:19" s="1302" customFormat="1" ht="48" x14ac:dyDescent="0.2">
      <c r="A69" s="1736"/>
      <c r="B69" s="1737"/>
      <c r="C69" s="1290" t="s">
        <v>706</v>
      </c>
      <c r="D69" s="1305">
        <v>1650000000</v>
      </c>
      <c r="E69" s="1298" t="s">
        <v>74</v>
      </c>
      <c r="F69" s="1294" t="s">
        <v>705</v>
      </c>
      <c r="G69" s="1295" t="s">
        <v>65</v>
      </c>
      <c r="H69" s="1295" t="s">
        <v>704</v>
      </c>
      <c r="I69" s="1290" t="s">
        <v>9</v>
      </c>
      <c r="J69" s="1290" t="s">
        <v>9</v>
      </c>
      <c r="K69" s="1290" t="s">
        <v>10</v>
      </c>
      <c r="L69" s="1290" t="s">
        <v>12</v>
      </c>
      <c r="M69" s="1290" t="s">
        <v>11</v>
      </c>
      <c r="N69" s="1318" t="s">
        <v>15</v>
      </c>
      <c r="O69" s="1303" t="s">
        <v>1107</v>
      </c>
      <c r="P69" s="1289" t="s">
        <v>193</v>
      </c>
      <c r="Q69" s="1345"/>
      <c r="R69" s="1343"/>
      <c r="S69" s="1320"/>
    </row>
    <row r="70" spans="1:19" s="1302" customFormat="1" ht="48" x14ac:dyDescent="0.2">
      <c r="A70" s="1736"/>
      <c r="B70" s="1737"/>
      <c r="C70" s="1290" t="s">
        <v>879</v>
      </c>
      <c r="D70" s="1305">
        <v>700000000</v>
      </c>
      <c r="E70" s="1293" t="s">
        <v>65</v>
      </c>
      <c r="F70" s="1294" t="s">
        <v>868</v>
      </c>
      <c r="G70" s="1295"/>
      <c r="H70" s="1295" t="s">
        <v>704</v>
      </c>
      <c r="I70" s="1290" t="s">
        <v>7</v>
      </c>
      <c r="J70" s="1290" t="s">
        <v>10</v>
      </c>
      <c r="K70" s="1290" t="s">
        <v>14</v>
      </c>
      <c r="L70" s="1290" t="s">
        <v>15</v>
      </c>
      <c r="M70" s="1290" t="s">
        <v>15</v>
      </c>
      <c r="N70" s="1318">
        <v>44772</v>
      </c>
      <c r="O70" s="1303" t="s">
        <v>1092</v>
      </c>
      <c r="P70" s="1289" t="s">
        <v>193</v>
      </c>
      <c r="Q70" s="1345"/>
      <c r="R70" s="1343"/>
      <c r="S70" s="1320"/>
    </row>
    <row r="71" spans="1:19" s="1302" customFormat="1" ht="48" x14ac:dyDescent="0.2">
      <c r="A71" s="1736" t="s">
        <v>948</v>
      </c>
      <c r="B71" s="1737" t="s">
        <v>884</v>
      </c>
      <c r="C71" s="1295" t="s">
        <v>872</v>
      </c>
      <c r="D71" s="1312">
        <f>SUM(D72:D77)</f>
        <v>220000000</v>
      </c>
      <c r="E71" s="1294" t="s">
        <v>193</v>
      </c>
      <c r="F71" s="1738" t="s">
        <v>705</v>
      </c>
      <c r="G71" s="1295" t="s">
        <v>65</v>
      </c>
      <c r="H71" s="1295" t="s">
        <v>704</v>
      </c>
      <c r="I71" s="1288" t="s">
        <v>703</v>
      </c>
      <c r="J71" s="1288" t="s">
        <v>703</v>
      </c>
      <c r="K71" s="1288" t="s">
        <v>703</v>
      </c>
      <c r="L71" s="1288" t="s">
        <v>703</v>
      </c>
      <c r="M71" s="1288" t="s">
        <v>703</v>
      </c>
      <c r="N71" s="1288" t="s">
        <v>703</v>
      </c>
      <c r="O71" s="1732" t="s">
        <v>1108</v>
      </c>
      <c r="P71" s="1733" t="s">
        <v>193</v>
      </c>
      <c r="Q71" s="1345"/>
      <c r="R71" s="1343"/>
      <c r="S71" s="1320"/>
    </row>
    <row r="72" spans="1:19" s="1302" customFormat="1" x14ac:dyDescent="0.2">
      <c r="A72" s="1736"/>
      <c r="B72" s="1737"/>
      <c r="C72" s="1290" t="s">
        <v>881</v>
      </c>
      <c r="D72" s="1305">
        <v>30000000</v>
      </c>
      <c r="E72" s="1294"/>
      <c r="F72" s="1738"/>
      <c r="G72" s="1295"/>
      <c r="H72" s="1295"/>
      <c r="I72" s="1288" t="s">
        <v>703</v>
      </c>
      <c r="J72" s="1288" t="s">
        <v>703</v>
      </c>
      <c r="K72" s="1288" t="s">
        <v>703</v>
      </c>
      <c r="L72" s="1288" t="s">
        <v>703</v>
      </c>
      <c r="M72" s="1288" t="s">
        <v>703</v>
      </c>
      <c r="N72" s="1288" t="s">
        <v>703</v>
      </c>
      <c r="O72" s="1732"/>
      <c r="P72" s="1733"/>
      <c r="Q72" s="1345"/>
      <c r="R72" s="1343"/>
      <c r="S72" s="1320"/>
    </row>
    <row r="73" spans="1:19" s="1302" customFormat="1" x14ac:dyDescent="0.2">
      <c r="A73" s="1736"/>
      <c r="B73" s="1737"/>
      <c r="C73" s="1290" t="s">
        <v>876</v>
      </c>
      <c r="D73" s="1305">
        <v>25000000</v>
      </c>
      <c r="E73" s="1294"/>
      <c r="F73" s="1738"/>
      <c r="G73" s="1295"/>
      <c r="H73" s="1295"/>
      <c r="I73" s="1288" t="s">
        <v>703</v>
      </c>
      <c r="J73" s="1288" t="s">
        <v>703</v>
      </c>
      <c r="K73" s="1288" t="s">
        <v>703</v>
      </c>
      <c r="L73" s="1288" t="s">
        <v>703</v>
      </c>
      <c r="M73" s="1288" t="s">
        <v>703</v>
      </c>
      <c r="N73" s="1288" t="s">
        <v>703</v>
      </c>
      <c r="O73" s="1732"/>
      <c r="P73" s="1733"/>
      <c r="Q73" s="1345"/>
      <c r="R73" s="1343"/>
      <c r="S73" s="1320"/>
    </row>
    <row r="74" spans="1:19" s="1302" customFormat="1" x14ac:dyDescent="0.2">
      <c r="A74" s="1736"/>
      <c r="B74" s="1737"/>
      <c r="C74" s="1290" t="s">
        <v>882</v>
      </c>
      <c r="D74" s="1305">
        <v>50000000</v>
      </c>
      <c r="E74" s="1294"/>
      <c r="F74" s="1738"/>
      <c r="G74" s="1295"/>
      <c r="H74" s="1295"/>
      <c r="I74" s="1288" t="s">
        <v>703</v>
      </c>
      <c r="J74" s="1288" t="s">
        <v>703</v>
      </c>
      <c r="K74" s="1288" t="s">
        <v>703</v>
      </c>
      <c r="L74" s="1288" t="s">
        <v>703</v>
      </c>
      <c r="M74" s="1288" t="s">
        <v>703</v>
      </c>
      <c r="N74" s="1288" t="s">
        <v>703</v>
      </c>
      <c r="O74" s="1732"/>
      <c r="P74" s="1733"/>
      <c r="Q74" s="1345"/>
      <c r="R74" s="1343"/>
      <c r="S74" s="1320"/>
    </row>
    <row r="75" spans="1:19" s="1302" customFormat="1" x14ac:dyDescent="0.2">
      <c r="A75" s="1736"/>
      <c r="B75" s="1737"/>
      <c r="C75" s="1290" t="s">
        <v>144</v>
      </c>
      <c r="D75" s="1305">
        <v>20000000</v>
      </c>
      <c r="E75" s="1294"/>
      <c r="F75" s="1738"/>
      <c r="G75" s="1295"/>
      <c r="H75" s="1295"/>
      <c r="I75" s="1288" t="s">
        <v>703</v>
      </c>
      <c r="J75" s="1288" t="s">
        <v>703</v>
      </c>
      <c r="K75" s="1288" t="s">
        <v>703</v>
      </c>
      <c r="L75" s="1288" t="s">
        <v>703</v>
      </c>
      <c r="M75" s="1288" t="s">
        <v>703</v>
      </c>
      <c r="N75" s="1288" t="s">
        <v>703</v>
      </c>
      <c r="O75" s="1732"/>
      <c r="P75" s="1733"/>
      <c r="Q75" s="1345"/>
      <c r="R75" s="1343"/>
      <c r="S75" s="1320"/>
    </row>
    <row r="76" spans="1:19" s="1302" customFormat="1" x14ac:dyDescent="0.2">
      <c r="A76" s="1736"/>
      <c r="B76" s="1737"/>
      <c r="C76" s="1290" t="s">
        <v>157</v>
      </c>
      <c r="D76" s="1305">
        <v>25000000</v>
      </c>
      <c r="E76" s="1294"/>
      <c r="F76" s="1738"/>
      <c r="G76" s="1295"/>
      <c r="H76" s="1295"/>
      <c r="I76" s="1288" t="s">
        <v>703</v>
      </c>
      <c r="J76" s="1288" t="s">
        <v>703</v>
      </c>
      <c r="K76" s="1288" t="s">
        <v>703</v>
      </c>
      <c r="L76" s="1288" t="s">
        <v>703</v>
      </c>
      <c r="M76" s="1288" t="s">
        <v>703</v>
      </c>
      <c r="N76" s="1288" t="s">
        <v>703</v>
      </c>
      <c r="O76" s="1732"/>
      <c r="P76" s="1733"/>
      <c r="Q76" s="1345"/>
      <c r="R76" s="1343"/>
      <c r="S76" s="1320"/>
    </row>
    <row r="77" spans="1:19" s="1302" customFormat="1" x14ac:dyDescent="0.2">
      <c r="A77" s="1736"/>
      <c r="B77" s="1737"/>
      <c r="C77" s="1290" t="s">
        <v>874</v>
      </c>
      <c r="D77" s="1305">
        <v>70000000</v>
      </c>
      <c r="E77" s="1294"/>
      <c r="F77" s="1738"/>
      <c r="G77" s="1295"/>
      <c r="H77" s="1295"/>
      <c r="I77" s="1288" t="s">
        <v>703</v>
      </c>
      <c r="J77" s="1288" t="s">
        <v>703</v>
      </c>
      <c r="K77" s="1288" t="s">
        <v>703</v>
      </c>
      <c r="L77" s="1288" t="s">
        <v>703</v>
      </c>
      <c r="M77" s="1288" t="s">
        <v>703</v>
      </c>
      <c r="N77" s="1288" t="s">
        <v>703</v>
      </c>
      <c r="O77" s="1732"/>
      <c r="P77" s="1733"/>
      <c r="Q77" s="1345"/>
      <c r="R77" s="1343"/>
      <c r="S77" s="1320"/>
    </row>
    <row r="78" spans="1:19" s="1302" customFormat="1" ht="48" x14ac:dyDescent="0.2">
      <c r="A78" s="1736" t="s">
        <v>949</v>
      </c>
      <c r="B78" s="1737" t="s">
        <v>883</v>
      </c>
      <c r="C78" s="1290" t="s">
        <v>872</v>
      </c>
      <c r="D78" s="1312">
        <f>SUM(D79:D83)</f>
        <v>200000000</v>
      </c>
      <c r="E78" s="1738" t="s">
        <v>193</v>
      </c>
      <c r="F78" s="1738" t="s">
        <v>705</v>
      </c>
      <c r="G78" s="1295" t="s">
        <v>65</v>
      </c>
      <c r="H78" s="1295" t="s">
        <v>704</v>
      </c>
      <c r="I78" s="1288" t="s">
        <v>703</v>
      </c>
      <c r="J78" s="1288" t="s">
        <v>703</v>
      </c>
      <c r="K78" s="1288" t="s">
        <v>703</v>
      </c>
      <c r="L78" s="1288" t="s">
        <v>703</v>
      </c>
      <c r="M78" s="1288" t="s">
        <v>703</v>
      </c>
      <c r="N78" s="1288" t="s">
        <v>703</v>
      </c>
      <c r="O78" s="1732" t="s">
        <v>1108</v>
      </c>
      <c r="P78" s="1733" t="s">
        <v>193</v>
      </c>
      <c r="Q78" s="1345"/>
      <c r="R78" s="1343"/>
      <c r="S78" s="1320"/>
    </row>
    <row r="79" spans="1:19" s="1302" customFormat="1" x14ac:dyDescent="0.2">
      <c r="A79" s="1736"/>
      <c r="B79" s="1737"/>
      <c r="C79" s="1290" t="s">
        <v>875</v>
      </c>
      <c r="D79" s="1305">
        <v>40000000</v>
      </c>
      <c r="E79" s="1738"/>
      <c r="F79" s="1738"/>
      <c r="G79" s="1295"/>
      <c r="H79" s="1295"/>
      <c r="I79" s="1288" t="s">
        <v>703</v>
      </c>
      <c r="J79" s="1288" t="s">
        <v>703</v>
      </c>
      <c r="K79" s="1288" t="s">
        <v>703</v>
      </c>
      <c r="L79" s="1288" t="s">
        <v>703</v>
      </c>
      <c r="M79" s="1288" t="s">
        <v>703</v>
      </c>
      <c r="N79" s="1288" t="s">
        <v>703</v>
      </c>
      <c r="O79" s="1732"/>
      <c r="P79" s="1733"/>
      <c r="Q79" s="1345"/>
      <c r="R79" s="1343"/>
      <c r="S79" s="1320"/>
    </row>
    <row r="80" spans="1:19" s="1302" customFormat="1" x14ac:dyDescent="0.2">
      <c r="A80" s="1736"/>
      <c r="B80" s="1737"/>
      <c r="C80" s="1290" t="s">
        <v>876</v>
      </c>
      <c r="D80" s="1305">
        <v>50000000</v>
      </c>
      <c r="E80" s="1738"/>
      <c r="F80" s="1738"/>
      <c r="G80" s="1295"/>
      <c r="H80" s="1295"/>
      <c r="I80" s="1288" t="s">
        <v>703</v>
      </c>
      <c r="J80" s="1288" t="s">
        <v>703</v>
      </c>
      <c r="K80" s="1288" t="s">
        <v>703</v>
      </c>
      <c r="L80" s="1288" t="s">
        <v>703</v>
      </c>
      <c r="M80" s="1288" t="s">
        <v>703</v>
      </c>
      <c r="N80" s="1288" t="s">
        <v>703</v>
      </c>
      <c r="O80" s="1732"/>
      <c r="P80" s="1733"/>
      <c r="Q80" s="1345"/>
      <c r="R80" s="1343"/>
      <c r="S80" s="1320"/>
    </row>
    <row r="81" spans="1:146" s="1302" customFormat="1" x14ac:dyDescent="0.2">
      <c r="A81" s="1736"/>
      <c r="B81" s="1737"/>
      <c r="C81" s="1290" t="s">
        <v>882</v>
      </c>
      <c r="D81" s="1305">
        <v>20000000</v>
      </c>
      <c r="E81" s="1738"/>
      <c r="F81" s="1738"/>
      <c r="G81" s="1295"/>
      <c r="H81" s="1295"/>
      <c r="I81" s="1288" t="s">
        <v>703</v>
      </c>
      <c r="J81" s="1288" t="s">
        <v>703</v>
      </c>
      <c r="K81" s="1288" t="s">
        <v>703</v>
      </c>
      <c r="L81" s="1288" t="s">
        <v>703</v>
      </c>
      <c r="M81" s="1288" t="s">
        <v>703</v>
      </c>
      <c r="N81" s="1288" t="s">
        <v>703</v>
      </c>
      <c r="O81" s="1732"/>
      <c r="P81" s="1733"/>
      <c r="Q81" s="1345"/>
      <c r="R81" s="1343"/>
      <c r="S81" s="1320"/>
    </row>
    <row r="82" spans="1:146" s="1302" customFormat="1" x14ac:dyDescent="0.2">
      <c r="A82" s="1736"/>
      <c r="B82" s="1737"/>
      <c r="C82" s="1290" t="s">
        <v>157</v>
      </c>
      <c r="D82" s="1305">
        <v>20000000</v>
      </c>
      <c r="E82" s="1738"/>
      <c r="F82" s="1738"/>
      <c r="G82" s="1295"/>
      <c r="H82" s="1295"/>
      <c r="I82" s="1288" t="s">
        <v>703</v>
      </c>
      <c r="J82" s="1288" t="s">
        <v>703</v>
      </c>
      <c r="K82" s="1288" t="s">
        <v>703</v>
      </c>
      <c r="L82" s="1288" t="s">
        <v>703</v>
      </c>
      <c r="M82" s="1288" t="s">
        <v>703</v>
      </c>
      <c r="N82" s="1288" t="s">
        <v>703</v>
      </c>
      <c r="O82" s="1732"/>
      <c r="P82" s="1733"/>
      <c r="Q82" s="1345"/>
      <c r="R82" s="1343"/>
      <c r="S82" s="1320"/>
    </row>
    <row r="83" spans="1:146" s="1302" customFormat="1" x14ac:dyDescent="0.2">
      <c r="A83" s="1736"/>
      <c r="B83" s="1737"/>
      <c r="C83" s="1290" t="s">
        <v>874</v>
      </c>
      <c r="D83" s="1305">
        <v>70000000</v>
      </c>
      <c r="E83" s="1738"/>
      <c r="F83" s="1738"/>
      <c r="G83" s="1295"/>
      <c r="H83" s="1295"/>
      <c r="I83" s="1288" t="s">
        <v>703</v>
      </c>
      <c r="J83" s="1288" t="s">
        <v>703</v>
      </c>
      <c r="K83" s="1288" t="s">
        <v>703</v>
      </c>
      <c r="L83" s="1288" t="s">
        <v>703</v>
      </c>
      <c r="M83" s="1288" t="s">
        <v>703</v>
      </c>
      <c r="N83" s="1288" t="s">
        <v>703</v>
      </c>
      <c r="O83" s="1732"/>
      <c r="P83" s="1733"/>
      <c r="Q83" s="1345"/>
      <c r="R83" s="1343"/>
      <c r="S83" s="1320"/>
    </row>
    <row r="84" spans="1:146" s="1302" customFormat="1" ht="48" x14ac:dyDescent="0.2">
      <c r="A84" s="1736"/>
      <c r="B84" s="1733" t="s">
        <v>887</v>
      </c>
      <c r="C84" s="1295" t="s">
        <v>872</v>
      </c>
      <c r="D84" s="1312">
        <f>SUM(D85:D89)</f>
        <v>898736166</v>
      </c>
      <c r="E84" s="1741" t="s">
        <v>703</v>
      </c>
      <c r="F84" s="1738" t="s">
        <v>705</v>
      </c>
      <c r="G84" s="1295" t="s">
        <v>65</v>
      </c>
      <c r="H84" s="1295" t="s">
        <v>704</v>
      </c>
      <c r="I84" s="1288" t="s">
        <v>703</v>
      </c>
      <c r="J84" s="1288" t="s">
        <v>703</v>
      </c>
      <c r="K84" s="1288" t="s">
        <v>703</v>
      </c>
      <c r="L84" s="1288" t="s">
        <v>703</v>
      </c>
      <c r="M84" s="1288" t="s">
        <v>703</v>
      </c>
      <c r="N84" s="1288" t="s">
        <v>703</v>
      </c>
      <c r="O84" s="1732" t="s">
        <v>1108</v>
      </c>
      <c r="P84" s="1733" t="s">
        <v>193</v>
      </c>
      <c r="Q84" s="1345"/>
      <c r="R84" s="1343"/>
      <c r="S84" s="1320"/>
    </row>
    <row r="85" spans="1:146" s="1308" customFormat="1" x14ac:dyDescent="0.2">
      <c r="A85" s="1736"/>
      <c r="B85" s="1733"/>
      <c r="C85" s="1290" t="s">
        <v>875</v>
      </c>
      <c r="D85" s="1305">
        <v>160000000</v>
      </c>
      <c r="E85" s="1741"/>
      <c r="F85" s="1738"/>
      <c r="G85" s="1295"/>
      <c r="H85" s="1295"/>
      <c r="I85" s="1288" t="s">
        <v>703</v>
      </c>
      <c r="J85" s="1288" t="s">
        <v>703</v>
      </c>
      <c r="K85" s="1288" t="s">
        <v>703</v>
      </c>
      <c r="L85" s="1288" t="s">
        <v>703</v>
      </c>
      <c r="M85" s="1288" t="s">
        <v>703</v>
      </c>
      <c r="N85" s="1288" t="s">
        <v>703</v>
      </c>
      <c r="O85" s="1732"/>
      <c r="P85" s="1733"/>
      <c r="Q85" s="1345"/>
      <c r="R85" s="1343"/>
      <c r="S85" s="1320"/>
      <c r="T85" s="1302"/>
      <c r="U85" s="1302"/>
      <c r="V85" s="1302"/>
      <c r="W85" s="1302"/>
      <c r="X85" s="1302"/>
      <c r="Y85" s="1302"/>
      <c r="Z85" s="1302"/>
      <c r="AA85" s="1302"/>
      <c r="AB85" s="1302"/>
      <c r="AC85" s="1302"/>
      <c r="AD85" s="1302"/>
      <c r="AE85" s="1302"/>
      <c r="AF85" s="1302"/>
      <c r="AG85" s="1302"/>
      <c r="AH85" s="1302"/>
      <c r="AI85" s="1302"/>
      <c r="AJ85" s="1302"/>
      <c r="AK85" s="1302"/>
      <c r="AL85" s="1302"/>
      <c r="AM85" s="1302"/>
      <c r="AN85" s="1302"/>
      <c r="AO85" s="1302"/>
      <c r="AP85" s="1302"/>
      <c r="AQ85" s="1302"/>
      <c r="AR85" s="1302"/>
      <c r="AS85" s="1302"/>
      <c r="AT85" s="1302"/>
      <c r="AU85" s="1302"/>
      <c r="AV85" s="1302"/>
      <c r="AW85" s="1302"/>
      <c r="AX85" s="1302"/>
      <c r="AY85" s="1302"/>
      <c r="AZ85" s="1302"/>
      <c r="BA85" s="1302"/>
      <c r="BB85" s="1302"/>
      <c r="BC85" s="1302"/>
      <c r="BD85" s="1302"/>
      <c r="BE85" s="1302"/>
      <c r="BF85" s="1302"/>
      <c r="BG85" s="1302"/>
      <c r="BH85" s="1302"/>
      <c r="BI85" s="1302"/>
      <c r="BJ85" s="1302"/>
      <c r="BK85" s="1302"/>
      <c r="BL85" s="1302"/>
      <c r="BM85" s="1302"/>
      <c r="BN85" s="1302"/>
      <c r="BO85" s="1302"/>
      <c r="BP85" s="1302"/>
      <c r="BQ85" s="1302"/>
      <c r="BR85" s="1302"/>
      <c r="BS85" s="1302"/>
      <c r="BT85" s="1302"/>
      <c r="BU85" s="1302"/>
      <c r="BV85" s="1302"/>
      <c r="BW85" s="1302"/>
      <c r="BX85" s="1302"/>
      <c r="BY85" s="1302"/>
      <c r="BZ85" s="1302"/>
      <c r="CA85" s="1302"/>
      <c r="CB85" s="1302"/>
      <c r="CC85" s="1302"/>
      <c r="CD85" s="1302"/>
      <c r="CE85" s="1302"/>
      <c r="CF85" s="1302"/>
      <c r="CG85" s="1302"/>
      <c r="CH85" s="1302"/>
      <c r="CI85" s="1302"/>
      <c r="CJ85" s="1302"/>
      <c r="CK85" s="1302"/>
      <c r="CL85" s="1302"/>
      <c r="CM85" s="1302"/>
      <c r="CN85" s="1302"/>
      <c r="CO85" s="1302"/>
      <c r="CP85" s="1302"/>
      <c r="CQ85" s="1302"/>
      <c r="CR85" s="1302"/>
      <c r="CS85" s="1302"/>
      <c r="CT85" s="1302"/>
      <c r="CU85" s="1302"/>
      <c r="CV85" s="1302"/>
      <c r="CW85" s="1302"/>
      <c r="CX85" s="1302"/>
      <c r="CY85" s="1302"/>
      <c r="CZ85" s="1302"/>
      <c r="DA85" s="1302"/>
      <c r="DB85" s="1302"/>
      <c r="DC85" s="1302"/>
      <c r="DD85" s="1302"/>
      <c r="DE85" s="1302"/>
      <c r="DF85" s="1302"/>
      <c r="DG85" s="1302"/>
      <c r="DH85" s="1302"/>
      <c r="DI85" s="1302"/>
      <c r="DJ85" s="1302"/>
      <c r="DK85" s="1302"/>
      <c r="DL85" s="1302"/>
      <c r="DM85" s="1302"/>
      <c r="DN85" s="1302"/>
      <c r="DO85" s="1302"/>
      <c r="DP85" s="1302"/>
      <c r="DQ85" s="1302"/>
      <c r="DR85" s="1302"/>
      <c r="DS85" s="1302"/>
      <c r="DT85" s="1302"/>
      <c r="DU85" s="1302"/>
      <c r="DV85" s="1302"/>
      <c r="DW85" s="1302"/>
      <c r="DX85" s="1302"/>
      <c r="DY85" s="1302"/>
      <c r="DZ85" s="1302"/>
      <c r="EA85" s="1302"/>
      <c r="EB85" s="1302"/>
      <c r="EC85" s="1302"/>
      <c r="ED85" s="1302"/>
      <c r="EE85" s="1302"/>
      <c r="EF85" s="1302"/>
      <c r="EG85" s="1302"/>
      <c r="EH85" s="1302"/>
      <c r="EI85" s="1302"/>
      <c r="EJ85" s="1302"/>
      <c r="EK85" s="1302"/>
      <c r="EL85" s="1302"/>
      <c r="EM85" s="1302"/>
      <c r="EN85" s="1302"/>
      <c r="EO85" s="1302"/>
      <c r="EP85" s="1302"/>
    </row>
    <row r="86" spans="1:146" s="1308" customFormat="1" x14ac:dyDescent="0.2">
      <c r="A86" s="1736"/>
      <c r="B86" s="1733"/>
      <c r="C86" s="1290" t="s">
        <v>876</v>
      </c>
      <c r="D86" s="1305">
        <v>70000000</v>
      </c>
      <c r="E86" s="1741"/>
      <c r="F86" s="1738"/>
      <c r="G86" s="1295"/>
      <c r="H86" s="1295"/>
      <c r="I86" s="1288" t="s">
        <v>703</v>
      </c>
      <c r="J86" s="1288" t="s">
        <v>703</v>
      </c>
      <c r="K86" s="1288" t="s">
        <v>703</v>
      </c>
      <c r="L86" s="1288" t="s">
        <v>703</v>
      </c>
      <c r="M86" s="1288" t="s">
        <v>703</v>
      </c>
      <c r="N86" s="1288" t="s">
        <v>703</v>
      </c>
      <c r="O86" s="1732"/>
      <c r="P86" s="1733"/>
      <c r="Q86" s="1345"/>
      <c r="R86" s="1343"/>
      <c r="S86" s="1320"/>
      <c r="T86" s="1302"/>
      <c r="U86" s="1302"/>
      <c r="V86" s="1302"/>
      <c r="W86" s="1302"/>
      <c r="X86" s="1302"/>
      <c r="Y86" s="1302"/>
      <c r="Z86" s="1302"/>
      <c r="AA86" s="1302"/>
      <c r="AB86" s="1302"/>
      <c r="AC86" s="1302"/>
      <c r="AD86" s="1302"/>
      <c r="AE86" s="1302"/>
      <c r="AF86" s="1302"/>
      <c r="AG86" s="1302"/>
      <c r="AH86" s="1302"/>
      <c r="AI86" s="1302"/>
      <c r="AJ86" s="1302"/>
      <c r="AK86" s="1302"/>
      <c r="AL86" s="1302"/>
      <c r="AM86" s="1302"/>
      <c r="AN86" s="1302"/>
      <c r="AO86" s="1302"/>
      <c r="AP86" s="1302"/>
      <c r="AQ86" s="1302"/>
      <c r="AR86" s="1302"/>
      <c r="AS86" s="1302"/>
      <c r="AT86" s="1302"/>
      <c r="AU86" s="1302"/>
      <c r="AV86" s="1302"/>
      <c r="AW86" s="1302"/>
      <c r="AX86" s="1302"/>
      <c r="AY86" s="1302"/>
      <c r="AZ86" s="1302"/>
      <c r="BA86" s="1302"/>
      <c r="BB86" s="1302"/>
      <c r="BC86" s="1302"/>
      <c r="BD86" s="1302"/>
      <c r="BE86" s="1302"/>
      <c r="BF86" s="1302"/>
      <c r="BG86" s="1302"/>
      <c r="BH86" s="1302"/>
      <c r="BI86" s="1302"/>
      <c r="BJ86" s="1302"/>
      <c r="BK86" s="1302"/>
      <c r="BL86" s="1302"/>
      <c r="BM86" s="1302"/>
      <c r="BN86" s="1302"/>
      <c r="BO86" s="1302"/>
      <c r="BP86" s="1302"/>
      <c r="BQ86" s="1302"/>
      <c r="BR86" s="1302"/>
      <c r="BS86" s="1302"/>
      <c r="BT86" s="1302"/>
      <c r="BU86" s="1302"/>
      <c r="BV86" s="1302"/>
      <c r="BW86" s="1302"/>
      <c r="BX86" s="1302"/>
      <c r="BY86" s="1302"/>
      <c r="BZ86" s="1302"/>
      <c r="CA86" s="1302"/>
      <c r="CB86" s="1302"/>
      <c r="CC86" s="1302"/>
      <c r="CD86" s="1302"/>
      <c r="CE86" s="1302"/>
      <c r="CF86" s="1302"/>
      <c r="CG86" s="1302"/>
      <c r="CH86" s="1302"/>
      <c r="CI86" s="1302"/>
      <c r="CJ86" s="1302"/>
      <c r="CK86" s="1302"/>
      <c r="CL86" s="1302"/>
      <c r="CM86" s="1302"/>
      <c r="CN86" s="1302"/>
      <c r="CO86" s="1302"/>
      <c r="CP86" s="1302"/>
      <c r="CQ86" s="1302"/>
      <c r="CR86" s="1302"/>
      <c r="CS86" s="1302"/>
      <c r="CT86" s="1302"/>
      <c r="CU86" s="1302"/>
      <c r="CV86" s="1302"/>
      <c r="CW86" s="1302"/>
      <c r="CX86" s="1302"/>
      <c r="CY86" s="1302"/>
      <c r="CZ86" s="1302"/>
      <c r="DA86" s="1302"/>
      <c r="DB86" s="1302"/>
      <c r="DC86" s="1302"/>
      <c r="DD86" s="1302"/>
      <c r="DE86" s="1302"/>
      <c r="DF86" s="1302"/>
      <c r="DG86" s="1302"/>
      <c r="DH86" s="1302"/>
      <c r="DI86" s="1302"/>
      <c r="DJ86" s="1302"/>
      <c r="DK86" s="1302"/>
      <c r="DL86" s="1302"/>
      <c r="DM86" s="1302"/>
      <c r="DN86" s="1302"/>
      <c r="DO86" s="1302"/>
      <c r="DP86" s="1302"/>
      <c r="DQ86" s="1302"/>
      <c r="DR86" s="1302"/>
      <c r="DS86" s="1302"/>
      <c r="DT86" s="1302"/>
      <c r="DU86" s="1302"/>
      <c r="DV86" s="1302"/>
      <c r="DW86" s="1302"/>
      <c r="DX86" s="1302"/>
      <c r="DY86" s="1302"/>
      <c r="DZ86" s="1302"/>
      <c r="EA86" s="1302"/>
      <c r="EB86" s="1302"/>
      <c r="EC86" s="1302"/>
      <c r="ED86" s="1302"/>
      <c r="EE86" s="1302"/>
      <c r="EF86" s="1302"/>
      <c r="EG86" s="1302"/>
      <c r="EH86" s="1302"/>
      <c r="EI86" s="1302"/>
      <c r="EJ86" s="1302"/>
      <c r="EK86" s="1302"/>
      <c r="EL86" s="1302"/>
      <c r="EM86" s="1302"/>
      <c r="EN86" s="1302"/>
      <c r="EO86" s="1302"/>
      <c r="EP86" s="1302"/>
    </row>
    <row r="87" spans="1:146" s="1308" customFormat="1" x14ac:dyDescent="0.2">
      <c r="A87" s="1736"/>
      <c r="B87" s="1733"/>
      <c r="C87" s="1290" t="s">
        <v>882</v>
      </c>
      <c r="D87" s="1305">
        <v>68736166</v>
      </c>
      <c r="E87" s="1741"/>
      <c r="F87" s="1738"/>
      <c r="G87" s="1295"/>
      <c r="H87" s="1295"/>
      <c r="I87" s="1288" t="s">
        <v>703</v>
      </c>
      <c r="J87" s="1288" t="s">
        <v>703</v>
      </c>
      <c r="K87" s="1288" t="s">
        <v>703</v>
      </c>
      <c r="L87" s="1288" t="s">
        <v>703</v>
      </c>
      <c r="M87" s="1288" t="s">
        <v>703</v>
      </c>
      <c r="N87" s="1288" t="s">
        <v>703</v>
      </c>
      <c r="O87" s="1732"/>
      <c r="P87" s="1733"/>
      <c r="Q87" s="1345"/>
      <c r="R87" s="1343"/>
      <c r="S87" s="1320"/>
      <c r="T87" s="1302"/>
      <c r="U87" s="1302"/>
      <c r="V87" s="1302"/>
      <c r="W87" s="1302"/>
      <c r="X87" s="1302"/>
      <c r="Y87" s="1302"/>
      <c r="Z87" s="1302"/>
      <c r="AA87" s="1302"/>
      <c r="AB87" s="1302"/>
      <c r="AC87" s="1302"/>
      <c r="AD87" s="1302"/>
      <c r="AE87" s="1302"/>
      <c r="AF87" s="1302"/>
      <c r="AG87" s="1302"/>
      <c r="AH87" s="1302"/>
      <c r="AI87" s="1302"/>
      <c r="AJ87" s="1302"/>
      <c r="AK87" s="1302"/>
      <c r="AL87" s="1302"/>
      <c r="AM87" s="1302"/>
      <c r="AN87" s="1302"/>
      <c r="AO87" s="1302"/>
      <c r="AP87" s="1302"/>
      <c r="AQ87" s="1302"/>
      <c r="AR87" s="1302"/>
      <c r="AS87" s="1302"/>
      <c r="AT87" s="1302"/>
      <c r="AU87" s="1302"/>
      <c r="AV87" s="1302"/>
      <c r="AW87" s="1302"/>
      <c r="AX87" s="1302"/>
      <c r="AY87" s="1302"/>
      <c r="AZ87" s="1302"/>
      <c r="BA87" s="1302"/>
      <c r="BB87" s="1302"/>
      <c r="BC87" s="1302"/>
      <c r="BD87" s="1302"/>
      <c r="BE87" s="1302"/>
      <c r="BF87" s="1302"/>
      <c r="BG87" s="1302"/>
      <c r="BH87" s="1302"/>
      <c r="BI87" s="1302"/>
      <c r="BJ87" s="1302"/>
      <c r="BK87" s="1302"/>
      <c r="BL87" s="1302"/>
      <c r="BM87" s="1302"/>
      <c r="BN87" s="1302"/>
      <c r="BO87" s="1302"/>
      <c r="BP87" s="1302"/>
      <c r="BQ87" s="1302"/>
      <c r="BR87" s="1302"/>
      <c r="BS87" s="1302"/>
      <c r="BT87" s="1302"/>
      <c r="BU87" s="1302"/>
      <c r="BV87" s="1302"/>
      <c r="BW87" s="1302"/>
      <c r="BX87" s="1302"/>
      <c r="BY87" s="1302"/>
      <c r="BZ87" s="1302"/>
      <c r="CA87" s="1302"/>
      <c r="CB87" s="1302"/>
      <c r="CC87" s="1302"/>
      <c r="CD87" s="1302"/>
      <c r="CE87" s="1302"/>
      <c r="CF87" s="1302"/>
      <c r="CG87" s="1302"/>
      <c r="CH87" s="1302"/>
      <c r="CI87" s="1302"/>
      <c r="CJ87" s="1302"/>
      <c r="CK87" s="1302"/>
      <c r="CL87" s="1302"/>
      <c r="CM87" s="1302"/>
      <c r="CN87" s="1302"/>
      <c r="CO87" s="1302"/>
      <c r="CP87" s="1302"/>
      <c r="CQ87" s="1302"/>
      <c r="CR87" s="1302"/>
      <c r="CS87" s="1302"/>
      <c r="CT87" s="1302"/>
      <c r="CU87" s="1302"/>
      <c r="CV87" s="1302"/>
      <c r="CW87" s="1302"/>
      <c r="CX87" s="1302"/>
      <c r="CY87" s="1302"/>
      <c r="CZ87" s="1302"/>
      <c r="DA87" s="1302"/>
      <c r="DB87" s="1302"/>
      <c r="DC87" s="1302"/>
      <c r="DD87" s="1302"/>
      <c r="DE87" s="1302"/>
      <c r="DF87" s="1302"/>
      <c r="DG87" s="1302"/>
      <c r="DH87" s="1302"/>
      <c r="DI87" s="1302"/>
      <c r="DJ87" s="1302"/>
      <c r="DK87" s="1302"/>
      <c r="DL87" s="1302"/>
      <c r="DM87" s="1302"/>
      <c r="DN87" s="1302"/>
      <c r="DO87" s="1302"/>
      <c r="DP87" s="1302"/>
      <c r="DQ87" s="1302"/>
      <c r="DR87" s="1302"/>
      <c r="DS87" s="1302"/>
      <c r="DT87" s="1302"/>
      <c r="DU87" s="1302"/>
      <c r="DV87" s="1302"/>
      <c r="DW87" s="1302"/>
      <c r="DX87" s="1302"/>
      <c r="DY87" s="1302"/>
      <c r="DZ87" s="1302"/>
      <c r="EA87" s="1302"/>
      <c r="EB87" s="1302"/>
      <c r="EC87" s="1302"/>
      <c r="ED87" s="1302"/>
      <c r="EE87" s="1302"/>
      <c r="EF87" s="1302"/>
      <c r="EG87" s="1302"/>
      <c r="EH87" s="1302"/>
      <c r="EI87" s="1302"/>
      <c r="EJ87" s="1302"/>
      <c r="EK87" s="1302"/>
      <c r="EL87" s="1302"/>
      <c r="EM87" s="1302"/>
      <c r="EN87" s="1302"/>
      <c r="EO87" s="1302"/>
      <c r="EP87" s="1302"/>
    </row>
    <row r="88" spans="1:146" s="1308" customFormat="1" x14ac:dyDescent="0.2">
      <c r="A88" s="1736"/>
      <c r="B88" s="1733"/>
      <c r="C88" s="1290" t="s">
        <v>157</v>
      </c>
      <c r="D88" s="1305">
        <v>100000000</v>
      </c>
      <c r="E88" s="1741"/>
      <c r="F88" s="1738"/>
      <c r="G88" s="1295"/>
      <c r="H88" s="1295"/>
      <c r="I88" s="1288" t="s">
        <v>703</v>
      </c>
      <c r="J88" s="1288" t="s">
        <v>703</v>
      </c>
      <c r="K88" s="1288" t="s">
        <v>703</v>
      </c>
      <c r="L88" s="1288" t="s">
        <v>703</v>
      </c>
      <c r="M88" s="1288" t="s">
        <v>703</v>
      </c>
      <c r="N88" s="1288" t="s">
        <v>703</v>
      </c>
      <c r="O88" s="1732"/>
      <c r="P88" s="1733"/>
      <c r="Q88" s="1345"/>
      <c r="R88" s="1343"/>
      <c r="S88" s="1320"/>
      <c r="T88" s="1302"/>
      <c r="U88" s="1302"/>
      <c r="V88" s="1302"/>
      <c r="W88" s="1302"/>
      <c r="X88" s="1302"/>
      <c r="Y88" s="1302"/>
      <c r="Z88" s="1302"/>
      <c r="AA88" s="1302"/>
      <c r="AB88" s="1302"/>
      <c r="AC88" s="1302"/>
      <c r="AD88" s="1302"/>
      <c r="AE88" s="1302"/>
      <c r="AF88" s="1302"/>
      <c r="AG88" s="1302"/>
      <c r="AH88" s="1302"/>
      <c r="AI88" s="1302"/>
      <c r="AJ88" s="1302"/>
      <c r="AK88" s="1302"/>
      <c r="AL88" s="1302"/>
      <c r="AM88" s="1302"/>
      <c r="AN88" s="1302"/>
      <c r="AO88" s="1302"/>
      <c r="AP88" s="1302"/>
      <c r="AQ88" s="1302"/>
      <c r="AR88" s="1302"/>
      <c r="AS88" s="1302"/>
      <c r="AT88" s="1302"/>
      <c r="AU88" s="1302"/>
      <c r="AV88" s="1302"/>
      <c r="AW88" s="1302"/>
      <c r="AX88" s="1302"/>
      <c r="AY88" s="1302"/>
      <c r="AZ88" s="1302"/>
      <c r="BA88" s="1302"/>
      <c r="BB88" s="1302"/>
      <c r="BC88" s="1302"/>
      <c r="BD88" s="1302"/>
      <c r="BE88" s="1302"/>
      <c r="BF88" s="1302"/>
      <c r="BG88" s="1302"/>
      <c r="BH88" s="1302"/>
      <c r="BI88" s="1302"/>
      <c r="BJ88" s="1302"/>
      <c r="BK88" s="1302"/>
      <c r="BL88" s="1302"/>
      <c r="BM88" s="1302"/>
      <c r="BN88" s="1302"/>
      <c r="BO88" s="1302"/>
      <c r="BP88" s="1302"/>
      <c r="BQ88" s="1302"/>
      <c r="BR88" s="1302"/>
      <c r="BS88" s="1302"/>
      <c r="BT88" s="1302"/>
      <c r="BU88" s="1302"/>
      <c r="BV88" s="1302"/>
      <c r="BW88" s="1302"/>
      <c r="BX88" s="1302"/>
      <c r="BY88" s="1302"/>
      <c r="BZ88" s="1302"/>
      <c r="CA88" s="1302"/>
      <c r="CB88" s="1302"/>
      <c r="CC88" s="1302"/>
      <c r="CD88" s="1302"/>
      <c r="CE88" s="1302"/>
      <c r="CF88" s="1302"/>
      <c r="CG88" s="1302"/>
      <c r="CH88" s="1302"/>
      <c r="CI88" s="1302"/>
      <c r="CJ88" s="1302"/>
      <c r="CK88" s="1302"/>
      <c r="CL88" s="1302"/>
      <c r="CM88" s="1302"/>
      <c r="CN88" s="1302"/>
      <c r="CO88" s="1302"/>
      <c r="CP88" s="1302"/>
      <c r="CQ88" s="1302"/>
      <c r="CR88" s="1302"/>
      <c r="CS88" s="1302"/>
      <c r="CT88" s="1302"/>
      <c r="CU88" s="1302"/>
      <c r="CV88" s="1302"/>
      <c r="CW88" s="1302"/>
      <c r="CX88" s="1302"/>
      <c r="CY88" s="1302"/>
      <c r="CZ88" s="1302"/>
      <c r="DA88" s="1302"/>
      <c r="DB88" s="1302"/>
      <c r="DC88" s="1302"/>
      <c r="DD88" s="1302"/>
      <c r="DE88" s="1302"/>
      <c r="DF88" s="1302"/>
      <c r="DG88" s="1302"/>
      <c r="DH88" s="1302"/>
      <c r="DI88" s="1302"/>
      <c r="DJ88" s="1302"/>
      <c r="DK88" s="1302"/>
      <c r="DL88" s="1302"/>
      <c r="DM88" s="1302"/>
      <c r="DN88" s="1302"/>
      <c r="DO88" s="1302"/>
      <c r="DP88" s="1302"/>
      <c r="DQ88" s="1302"/>
      <c r="DR88" s="1302"/>
      <c r="DS88" s="1302"/>
      <c r="DT88" s="1302"/>
      <c r="DU88" s="1302"/>
      <c r="DV88" s="1302"/>
      <c r="DW88" s="1302"/>
      <c r="DX88" s="1302"/>
      <c r="DY88" s="1302"/>
      <c r="DZ88" s="1302"/>
      <c r="EA88" s="1302"/>
      <c r="EB88" s="1302"/>
      <c r="EC88" s="1302"/>
      <c r="ED88" s="1302"/>
      <c r="EE88" s="1302"/>
      <c r="EF88" s="1302"/>
      <c r="EG88" s="1302"/>
      <c r="EH88" s="1302"/>
      <c r="EI88" s="1302"/>
      <c r="EJ88" s="1302"/>
      <c r="EK88" s="1302"/>
      <c r="EL88" s="1302"/>
      <c r="EM88" s="1302"/>
      <c r="EN88" s="1302"/>
      <c r="EO88" s="1302"/>
      <c r="EP88" s="1302"/>
    </row>
    <row r="89" spans="1:146" s="1308" customFormat="1" x14ac:dyDescent="0.2">
      <c r="A89" s="1736"/>
      <c r="B89" s="1733"/>
      <c r="C89" s="1290" t="s">
        <v>874</v>
      </c>
      <c r="D89" s="1305">
        <v>500000000</v>
      </c>
      <c r="E89" s="1741"/>
      <c r="F89" s="1738"/>
      <c r="G89" s="1295"/>
      <c r="H89" s="1295"/>
      <c r="I89" s="1288" t="s">
        <v>703</v>
      </c>
      <c r="J89" s="1288" t="s">
        <v>703</v>
      </c>
      <c r="K89" s="1288" t="s">
        <v>703</v>
      </c>
      <c r="L89" s="1288" t="s">
        <v>703</v>
      </c>
      <c r="M89" s="1288" t="s">
        <v>703</v>
      </c>
      <c r="N89" s="1288" t="s">
        <v>703</v>
      </c>
      <c r="O89" s="1732"/>
      <c r="P89" s="1733"/>
      <c r="Q89" s="1345"/>
      <c r="R89" s="1343"/>
      <c r="S89" s="1320"/>
      <c r="T89" s="1302"/>
      <c r="U89" s="1302"/>
      <c r="V89" s="1302"/>
      <c r="W89" s="1302"/>
      <c r="X89" s="1302"/>
      <c r="Y89" s="1302"/>
      <c r="Z89" s="1302"/>
      <c r="AA89" s="1302"/>
      <c r="AB89" s="1302"/>
      <c r="AC89" s="1302"/>
      <c r="AD89" s="1302"/>
      <c r="AE89" s="1302"/>
      <c r="AF89" s="1302"/>
      <c r="AG89" s="1302"/>
      <c r="AH89" s="1302"/>
      <c r="AI89" s="1302"/>
      <c r="AJ89" s="1302"/>
      <c r="AK89" s="1302"/>
      <c r="AL89" s="1302"/>
      <c r="AM89" s="1302"/>
      <c r="AN89" s="1302"/>
      <c r="AO89" s="1302"/>
      <c r="AP89" s="1302"/>
      <c r="AQ89" s="1302"/>
      <c r="AR89" s="1302"/>
      <c r="AS89" s="1302"/>
      <c r="AT89" s="1302"/>
      <c r="AU89" s="1302"/>
      <c r="AV89" s="1302"/>
      <c r="AW89" s="1302"/>
      <c r="AX89" s="1302"/>
      <c r="AY89" s="1302"/>
      <c r="AZ89" s="1302"/>
      <c r="BA89" s="1302"/>
      <c r="BB89" s="1302"/>
      <c r="BC89" s="1302"/>
      <c r="BD89" s="1302"/>
      <c r="BE89" s="1302"/>
      <c r="BF89" s="1302"/>
      <c r="BG89" s="1302"/>
      <c r="BH89" s="1302"/>
      <c r="BI89" s="1302"/>
      <c r="BJ89" s="1302"/>
      <c r="BK89" s="1302"/>
      <c r="BL89" s="1302"/>
      <c r="BM89" s="1302"/>
      <c r="BN89" s="1302"/>
      <c r="BO89" s="1302"/>
      <c r="BP89" s="1302"/>
      <c r="BQ89" s="1302"/>
      <c r="BR89" s="1302"/>
      <c r="BS89" s="1302"/>
      <c r="BT89" s="1302"/>
      <c r="BU89" s="1302"/>
      <c r="BV89" s="1302"/>
      <c r="BW89" s="1302"/>
      <c r="BX89" s="1302"/>
      <c r="BY89" s="1302"/>
      <c r="BZ89" s="1302"/>
      <c r="CA89" s="1302"/>
      <c r="CB89" s="1302"/>
      <c r="CC89" s="1302"/>
      <c r="CD89" s="1302"/>
      <c r="CE89" s="1302"/>
      <c r="CF89" s="1302"/>
      <c r="CG89" s="1302"/>
      <c r="CH89" s="1302"/>
      <c r="CI89" s="1302"/>
      <c r="CJ89" s="1302"/>
      <c r="CK89" s="1302"/>
      <c r="CL89" s="1302"/>
      <c r="CM89" s="1302"/>
      <c r="CN89" s="1302"/>
      <c r="CO89" s="1302"/>
      <c r="CP89" s="1302"/>
      <c r="CQ89" s="1302"/>
      <c r="CR89" s="1302"/>
      <c r="CS89" s="1302"/>
      <c r="CT89" s="1302"/>
      <c r="CU89" s="1302"/>
      <c r="CV89" s="1302"/>
      <c r="CW89" s="1302"/>
      <c r="CX89" s="1302"/>
      <c r="CY89" s="1302"/>
      <c r="CZ89" s="1302"/>
      <c r="DA89" s="1302"/>
      <c r="DB89" s="1302"/>
      <c r="DC89" s="1302"/>
      <c r="DD89" s="1302"/>
      <c r="DE89" s="1302"/>
      <c r="DF89" s="1302"/>
      <c r="DG89" s="1302"/>
      <c r="DH89" s="1302"/>
      <c r="DI89" s="1302"/>
      <c r="DJ89" s="1302"/>
      <c r="DK89" s="1302"/>
      <c r="DL89" s="1302"/>
      <c r="DM89" s="1302"/>
      <c r="DN89" s="1302"/>
      <c r="DO89" s="1302"/>
      <c r="DP89" s="1302"/>
      <c r="DQ89" s="1302"/>
      <c r="DR89" s="1302"/>
      <c r="DS89" s="1302"/>
      <c r="DT89" s="1302"/>
      <c r="DU89" s="1302"/>
      <c r="DV89" s="1302"/>
      <c r="DW89" s="1302"/>
      <c r="DX89" s="1302"/>
      <c r="DY89" s="1302"/>
      <c r="DZ89" s="1302"/>
      <c r="EA89" s="1302"/>
      <c r="EB89" s="1302"/>
      <c r="EC89" s="1302"/>
      <c r="ED89" s="1302"/>
      <c r="EE89" s="1302"/>
      <c r="EF89" s="1302"/>
      <c r="EG89" s="1302"/>
      <c r="EH89" s="1302"/>
      <c r="EI89" s="1302"/>
      <c r="EJ89" s="1302"/>
      <c r="EK89" s="1302"/>
      <c r="EL89" s="1302"/>
      <c r="EM89" s="1302"/>
      <c r="EN89" s="1302"/>
      <c r="EO89" s="1302"/>
      <c r="EP89" s="1302"/>
    </row>
    <row r="90" spans="1:146" s="1302" customFormat="1" ht="48" x14ac:dyDescent="0.2">
      <c r="A90" s="1736" t="s">
        <v>950</v>
      </c>
      <c r="B90" s="1737" t="s">
        <v>885</v>
      </c>
      <c r="C90" s="1295" t="s">
        <v>872</v>
      </c>
      <c r="D90" s="1312">
        <f>SUM(D91:D95)</f>
        <v>200000000</v>
      </c>
      <c r="E90" s="1738" t="s">
        <v>193</v>
      </c>
      <c r="F90" s="1738" t="s">
        <v>705</v>
      </c>
      <c r="G90" s="1295" t="s">
        <v>65</v>
      </c>
      <c r="H90" s="1295" t="s">
        <v>704</v>
      </c>
      <c r="I90" s="1288" t="s">
        <v>703</v>
      </c>
      <c r="J90" s="1288" t="s">
        <v>703</v>
      </c>
      <c r="K90" s="1288" t="s">
        <v>703</v>
      </c>
      <c r="L90" s="1288" t="s">
        <v>703</v>
      </c>
      <c r="M90" s="1288" t="s">
        <v>703</v>
      </c>
      <c r="N90" s="1288" t="s">
        <v>703</v>
      </c>
      <c r="O90" s="1732" t="s">
        <v>1108</v>
      </c>
      <c r="P90" s="1733" t="s">
        <v>193</v>
      </c>
      <c r="Q90" s="1345"/>
      <c r="R90" s="1343"/>
      <c r="S90" s="1320"/>
    </row>
    <row r="91" spans="1:146" s="1302" customFormat="1" x14ac:dyDescent="0.2">
      <c r="A91" s="1736"/>
      <c r="B91" s="1737"/>
      <c r="C91" s="1290" t="s">
        <v>875</v>
      </c>
      <c r="D91" s="1305">
        <v>30000000</v>
      </c>
      <c r="E91" s="1738"/>
      <c r="F91" s="1738"/>
      <c r="G91" s="1295"/>
      <c r="H91" s="1295"/>
      <c r="I91" s="1288" t="s">
        <v>703</v>
      </c>
      <c r="J91" s="1288" t="s">
        <v>703</v>
      </c>
      <c r="K91" s="1288" t="s">
        <v>703</v>
      </c>
      <c r="L91" s="1288" t="s">
        <v>703</v>
      </c>
      <c r="M91" s="1288" t="s">
        <v>703</v>
      </c>
      <c r="N91" s="1288" t="s">
        <v>703</v>
      </c>
      <c r="O91" s="1732"/>
      <c r="P91" s="1733"/>
      <c r="Q91" s="1345"/>
      <c r="R91" s="1343"/>
      <c r="S91" s="1320"/>
    </row>
    <row r="92" spans="1:146" s="1302" customFormat="1" x14ac:dyDescent="0.2">
      <c r="A92" s="1736"/>
      <c r="B92" s="1737"/>
      <c r="C92" s="1290" t="s">
        <v>876</v>
      </c>
      <c r="D92" s="1305">
        <v>20000000</v>
      </c>
      <c r="E92" s="1738"/>
      <c r="F92" s="1738"/>
      <c r="G92" s="1295"/>
      <c r="H92" s="1295"/>
      <c r="I92" s="1288" t="s">
        <v>703</v>
      </c>
      <c r="J92" s="1288" t="s">
        <v>703</v>
      </c>
      <c r="K92" s="1288" t="s">
        <v>703</v>
      </c>
      <c r="L92" s="1288" t="s">
        <v>703</v>
      </c>
      <c r="M92" s="1288" t="s">
        <v>703</v>
      </c>
      <c r="N92" s="1288" t="s">
        <v>703</v>
      </c>
      <c r="O92" s="1732"/>
      <c r="P92" s="1733"/>
      <c r="Q92" s="1345"/>
      <c r="R92" s="1343"/>
      <c r="S92" s="1320"/>
    </row>
    <row r="93" spans="1:146" s="1302" customFormat="1" x14ac:dyDescent="0.2">
      <c r="A93" s="1736"/>
      <c r="B93" s="1737"/>
      <c r="C93" s="1290" t="s">
        <v>882</v>
      </c>
      <c r="D93" s="1305">
        <v>10000000</v>
      </c>
      <c r="E93" s="1738"/>
      <c r="F93" s="1738"/>
      <c r="G93" s="1295"/>
      <c r="H93" s="1295"/>
      <c r="I93" s="1288" t="s">
        <v>703</v>
      </c>
      <c r="J93" s="1288" t="s">
        <v>703</v>
      </c>
      <c r="K93" s="1288" t="s">
        <v>703</v>
      </c>
      <c r="L93" s="1288" t="s">
        <v>703</v>
      </c>
      <c r="M93" s="1288" t="s">
        <v>703</v>
      </c>
      <c r="N93" s="1288" t="s">
        <v>703</v>
      </c>
      <c r="O93" s="1732"/>
      <c r="P93" s="1733"/>
      <c r="Q93" s="1345"/>
      <c r="R93" s="1343"/>
      <c r="S93" s="1320"/>
    </row>
    <row r="94" spans="1:146" s="1302" customFormat="1" x14ac:dyDescent="0.2">
      <c r="A94" s="1736"/>
      <c r="B94" s="1737"/>
      <c r="C94" s="1290" t="s">
        <v>157</v>
      </c>
      <c r="D94" s="1305">
        <v>20000000</v>
      </c>
      <c r="E94" s="1738"/>
      <c r="F94" s="1738"/>
      <c r="G94" s="1295"/>
      <c r="H94" s="1295"/>
      <c r="I94" s="1288" t="s">
        <v>703</v>
      </c>
      <c r="J94" s="1288" t="s">
        <v>703</v>
      </c>
      <c r="K94" s="1288" t="s">
        <v>703</v>
      </c>
      <c r="L94" s="1288" t="s">
        <v>703</v>
      </c>
      <c r="M94" s="1288" t="s">
        <v>703</v>
      </c>
      <c r="N94" s="1288" t="s">
        <v>703</v>
      </c>
      <c r="O94" s="1732"/>
      <c r="P94" s="1733"/>
      <c r="Q94" s="1345"/>
      <c r="R94" s="1343"/>
      <c r="S94" s="1320"/>
    </row>
    <row r="95" spans="1:146" s="1302" customFormat="1" x14ac:dyDescent="0.2">
      <c r="A95" s="1736"/>
      <c r="B95" s="1737"/>
      <c r="C95" s="1290" t="s">
        <v>874</v>
      </c>
      <c r="D95" s="1305">
        <v>120000000</v>
      </c>
      <c r="E95" s="1738"/>
      <c r="F95" s="1738"/>
      <c r="G95" s="1295"/>
      <c r="H95" s="1295"/>
      <c r="I95" s="1288" t="s">
        <v>703</v>
      </c>
      <c r="J95" s="1288" t="s">
        <v>703</v>
      </c>
      <c r="K95" s="1288" t="s">
        <v>703</v>
      </c>
      <c r="L95" s="1288" t="s">
        <v>703</v>
      </c>
      <c r="M95" s="1288" t="s">
        <v>703</v>
      </c>
      <c r="N95" s="1288" t="s">
        <v>703</v>
      </c>
      <c r="O95" s="1732"/>
      <c r="P95" s="1733"/>
      <c r="Q95" s="1345"/>
      <c r="R95" s="1343"/>
      <c r="S95" s="1320"/>
    </row>
    <row r="96" spans="1:146" s="1302" customFormat="1" ht="48" x14ac:dyDescent="0.2">
      <c r="A96" s="1736" t="s">
        <v>951</v>
      </c>
      <c r="B96" s="1737" t="s">
        <v>880</v>
      </c>
      <c r="C96" s="1295" t="s">
        <v>872</v>
      </c>
      <c r="D96" s="1312">
        <f>SUM(D97:D101)</f>
        <v>410000000</v>
      </c>
      <c r="E96" s="1738" t="s">
        <v>193</v>
      </c>
      <c r="F96" s="1738" t="s">
        <v>705</v>
      </c>
      <c r="G96" s="1295" t="s">
        <v>65</v>
      </c>
      <c r="H96" s="1295" t="s">
        <v>704</v>
      </c>
      <c r="I96" s="1288" t="s">
        <v>703</v>
      </c>
      <c r="J96" s="1288" t="s">
        <v>703</v>
      </c>
      <c r="K96" s="1288" t="s">
        <v>703</v>
      </c>
      <c r="L96" s="1288" t="s">
        <v>703</v>
      </c>
      <c r="M96" s="1288" t="s">
        <v>703</v>
      </c>
      <c r="N96" s="1288" t="s">
        <v>703</v>
      </c>
      <c r="O96" s="1732" t="s">
        <v>1108</v>
      </c>
      <c r="P96" s="1733" t="s">
        <v>193</v>
      </c>
      <c r="Q96" s="1345"/>
      <c r="R96" s="1343"/>
      <c r="S96" s="1320"/>
    </row>
    <row r="97" spans="1:19" s="1302" customFormat="1" x14ac:dyDescent="0.2">
      <c r="A97" s="1736"/>
      <c r="B97" s="1737"/>
      <c r="C97" s="1290" t="s">
        <v>881</v>
      </c>
      <c r="D97" s="1305">
        <v>90000000</v>
      </c>
      <c r="E97" s="1738"/>
      <c r="F97" s="1738"/>
      <c r="G97" s="1295"/>
      <c r="H97" s="1295"/>
      <c r="I97" s="1288" t="s">
        <v>703</v>
      </c>
      <c r="J97" s="1288" t="s">
        <v>703</v>
      </c>
      <c r="K97" s="1288" t="s">
        <v>703</v>
      </c>
      <c r="L97" s="1288" t="s">
        <v>703</v>
      </c>
      <c r="M97" s="1288" t="s">
        <v>703</v>
      </c>
      <c r="N97" s="1288" t="s">
        <v>703</v>
      </c>
      <c r="O97" s="1732"/>
      <c r="P97" s="1733"/>
      <c r="Q97" s="1345"/>
      <c r="R97" s="1343"/>
      <c r="S97" s="1320"/>
    </row>
    <row r="98" spans="1:19" s="1302" customFormat="1" x14ac:dyDescent="0.2">
      <c r="A98" s="1736"/>
      <c r="B98" s="1737"/>
      <c r="C98" s="1290" t="s">
        <v>876</v>
      </c>
      <c r="D98" s="1305">
        <v>120000000</v>
      </c>
      <c r="E98" s="1738"/>
      <c r="F98" s="1738"/>
      <c r="G98" s="1295"/>
      <c r="H98" s="1295"/>
      <c r="I98" s="1288" t="s">
        <v>703</v>
      </c>
      <c r="J98" s="1288" t="s">
        <v>703</v>
      </c>
      <c r="K98" s="1288" t="s">
        <v>703</v>
      </c>
      <c r="L98" s="1288" t="s">
        <v>703</v>
      </c>
      <c r="M98" s="1288" t="s">
        <v>703</v>
      </c>
      <c r="N98" s="1288" t="s">
        <v>703</v>
      </c>
      <c r="O98" s="1732"/>
      <c r="P98" s="1733"/>
      <c r="Q98" s="1345"/>
      <c r="R98" s="1343"/>
      <c r="S98" s="1320"/>
    </row>
    <row r="99" spans="1:19" s="1302" customFormat="1" x14ac:dyDescent="0.2">
      <c r="A99" s="1736"/>
      <c r="B99" s="1737"/>
      <c r="C99" s="1290" t="s">
        <v>882</v>
      </c>
      <c r="D99" s="1305">
        <v>60000000</v>
      </c>
      <c r="E99" s="1738"/>
      <c r="F99" s="1738"/>
      <c r="G99" s="1295"/>
      <c r="H99" s="1295"/>
      <c r="I99" s="1288" t="s">
        <v>703</v>
      </c>
      <c r="J99" s="1288" t="s">
        <v>703</v>
      </c>
      <c r="K99" s="1288" t="s">
        <v>703</v>
      </c>
      <c r="L99" s="1288" t="s">
        <v>703</v>
      </c>
      <c r="M99" s="1288" t="s">
        <v>703</v>
      </c>
      <c r="N99" s="1288" t="s">
        <v>703</v>
      </c>
      <c r="O99" s="1732"/>
      <c r="P99" s="1733"/>
      <c r="Q99" s="1345"/>
      <c r="R99" s="1343"/>
      <c r="S99" s="1320"/>
    </row>
    <row r="100" spans="1:19" s="1302" customFormat="1" x14ac:dyDescent="0.2">
      <c r="A100" s="1736"/>
      <c r="B100" s="1737"/>
      <c r="C100" s="1290" t="s">
        <v>157</v>
      </c>
      <c r="D100" s="1305">
        <v>80000000</v>
      </c>
      <c r="E100" s="1738"/>
      <c r="F100" s="1738"/>
      <c r="G100" s="1295"/>
      <c r="H100" s="1295"/>
      <c r="I100" s="1288" t="s">
        <v>703</v>
      </c>
      <c r="J100" s="1288" t="s">
        <v>703</v>
      </c>
      <c r="K100" s="1288" t="s">
        <v>703</v>
      </c>
      <c r="L100" s="1288" t="s">
        <v>703</v>
      </c>
      <c r="M100" s="1288" t="s">
        <v>703</v>
      </c>
      <c r="N100" s="1288" t="s">
        <v>703</v>
      </c>
      <c r="O100" s="1732"/>
      <c r="P100" s="1733"/>
      <c r="Q100" s="1345"/>
      <c r="R100" s="1343"/>
      <c r="S100" s="1320"/>
    </row>
    <row r="101" spans="1:19" s="1302" customFormat="1" x14ac:dyDescent="0.2">
      <c r="A101" s="1736"/>
      <c r="B101" s="1737"/>
      <c r="C101" s="1290" t="s">
        <v>144</v>
      </c>
      <c r="D101" s="1305">
        <v>60000000</v>
      </c>
      <c r="E101" s="1738"/>
      <c r="F101" s="1738"/>
      <c r="G101" s="1295"/>
      <c r="H101" s="1295"/>
      <c r="I101" s="1288" t="s">
        <v>703</v>
      </c>
      <c r="J101" s="1288" t="s">
        <v>703</v>
      </c>
      <c r="K101" s="1288" t="s">
        <v>703</v>
      </c>
      <c r="L101" s="1288" t="s">
        <v>703</v>
      </c>
      <c r="M101" s="1288" t="s">
        <v>703</v>
      </c>
      <c r="N101" s="1288" t="s">
        <v>703</v>
      </c>
      <c r="O101" s="1732"/>
      <c r="P101" s="1733"/>
      <c r="Q101" s="1345"/>
      <c r="R101" s="1343"/>
      <c r="S101" s="1320"/>
    </row>
    <row r="102" spans="1:19" s="1302" customFormat="1" ht="48" x14ac:dyDescent="0.2">
      <c r="A102" s="1736" t="s">
        <v>952</v>
      </c>
      <c r="B102" s="1737" t="s">
        <v>953</v>
      </c>
      <c r="C102" s="1290" t="s">
        <v>706</v>
      </c>
      <c r="D102" s="1305">
        <v>1131484948</v>
      </c>
      <c r="E102" s="1298" t="s">
        <v>74</v>
      </c>
      <c r="F102" s="1294" t="s">
        <v>705</v>
      </c>
      <c r="G102" s="1295" t="s">
        <v>65</v>
      </c>
      <c r="H102" s="1295" t="s">
        <v>704</v>
      </c>
      <c r="I102" s="1288" t="s">
        <v>703</v>
      </c>
      <c r="J102" s="1288" t="s">
        <v>703</v>
      </c>
      <c r="K102" s="1289" t="s">
        <v>4</v>
      </c>
      <c r="L102" s="1289" t="s">
        <v>6</v>
      </c>
      <c r="M102" s="1316">
        <v>42339</v>
      </c>
      <c r="N102" s="1316">
        <v>43282</v>
      </c>
      <c r="O102" s="1303" t="s">
        <v>1109</v>
      </c>
      <c r="P102" s="1289" t="s">
        <v>1056</v>
      </c>
      <c r="Q102" s="1345" t="s">
        <v>1110</v>
      </c>
      <c r="R102" s="1343"/>
      <c r="S102" s="1320" t="s">
        <v>1111</v>
      </c>
    </row>
    <row r="103" spans="1:19" s="1302" customFormat="1" ht="48" x14ac:dyDescent="0.2">
      <c r="A103" s="1736"/>
      <c r="B103" s="1737"/>
      <c r="C103" s="1290" t="s">
        <v>706</v>
      </c>
      <c r="D103" s="1305">
        <v>760000000</v>
      </c>
      <c r="E103" s="1293" t="s">
        <v>878</v>
      </c>
      <c r="F103" s="1294" t="s">
        <v>705</v>
      </c>
      <c r="G103" s="1295" t="s">
        <v>65</v>
      </c>
      <c r="H103" s="1295" t="s">
        <v>704</v>
      </c>
      <c r="I103" s="1288" t="s">
        <v>9</v>
      </c>
      <c r="J103" s="1288" t="s">
        <v>9</v>
      </c>
      <c r="K103" s="1288" t="s">
        <v>10</v>
      </c>
      <c r="L103" s="1288" t="s">
        <v>10</v>
      </c>
      <c r="M103" s="1289" t="s">
        <v>1112</v>
      </c>
      <c r="N103" s="1318" t="s">
        <v>15</v>
      </c>
      <c r="O103" s="1303" t="s">
        <v>1113</v>
      </c>
      <c r="P103" s="1289" t="s">
        <v>193</v>
      </c>
      <c r="Q103" s="1345"/>
      <c r="R103" s="1343"/>
      <c r="S103" s="1320"/>
    </row>
    <row r="104" spans="1:19" s="1302" customFormat="1" ht="48" x14ac:dyDescent="0.2">
      <c r="A104" s="1736"/>
      <c r="B104" s="1737"/>
      <c r="C104" s="1290" t="s">
        <v>706</v>
      </c>
      <c r="D104" s="1305">
        <v>690000000</v>
      </c>
      <c r="E104" s="1293" t="s">
        <v>65</v>
      </c>
      <c r="F104" s="1294" t="s">
        <v>868</v>
      </c>
      <c r="G104" s="1295"/>
      <c r="H104" s="1295" t="s">
        <v>704</v>
      </c>
      <c r="I104" s="1290" t="s">
        <v>7</v>
      </c>
      <c r="J104" s="1290" t="s">
        <v>10</v>
      </c>
      <c r="K104" s="1290" t="s">
        <v>14</v>
      </c>
      <c r="L104" s="1290" t="s">
        <v>15</v>
      </c>
      <c r="M104" s="1290" t="s">
        <v>15</v>
      </c>
      <c r="N104" s="1318">
        <v>44772</v>
      </c>
      <c r="O104" s="1303" t="s">
        <v>1092</v>
      </c>
      <c r="P104" s="1289" t="s">
        <v>193</v>
      </c>
      <c r="Q104" s="1345"/>
      <c r="R104" s="1343"/>
      <c r="S104" s="1320"/>
    </row>
    <row r="105" spans="1:19" s="1302" customFormat="1" ht="48" x14ac:dyDescent="0.2">
      <c r="A105" s="1736"/>
      <c r="B105" s="1737"/>
      <c r="C105" s="1295" t="s">
        <v>872</v>
      </c>
      <c r="D105" s="1312">
        <f>SUM(D106:D107)</f>
        <v>200000000</v>
      </c>
      <c r="E105" s="1738" t="s">
        <v>193</v>
      </c>
      <c r="F105" s="1294" t="s">
        <v>705</v>
      </c>
      <c r="G105" s="1295" t="s">
        <v>65</v>
      </c>
      <c r="H105" s="1295" t="s">
        <v>704</v>
      </c>
      <c r="I105" s="1288" t="s">
        <v>703</v>
      </c>
      <c r="J105" s="1288" t="s">
        <v>703</v>
      </c>
      <c r="K105" s="1288" t="s">
        <v>703</v>
      </c>
      <c r="L105" s="1288" t="s">
        <v>703</v>
      </c>
      <c r="M105" s="1288" t="s">
        <v>703</v>
      </c>
      <c r="N105" s="1318">
        <v>43434</v>
      </c>
      <c r="O105" s="1303" t="s">
        <v>1108</v>
      </c>
      <c r="P105" s="1289" t="s">
        <v>193</v>
      </c>
      <c r="Q105" s="1345"/>
      <c r="R105" s="1343"/>
      <c r="S105" s="1320"/>
    </row>
    <row r="106" spans="1:19" s="1302" customFormat="1" x14ac:dyDescent="0.2">
      <c r="A106" s="1736"/>
      <c r="B106" s="1737"/>
      <c r="C106" s="1290" t="s">
        <v>876</v>
      </c>
      <c r="D106" s="1305">
        <v>100000000</v>
      </c>
      <c r="E106" s="1738"/>
      <c r="F106" s="1294"/>
      <c r="G106" s="1295"/>
      <c r="H106" s="1295"/>
      <c r="I106" s="1288"/>
      <c r="J106" s="1288"/>
      <c r="K106" s="1288"/>
      <c r="L106" s="1288"/>
      <c r="M106" s="1288"/>
      <c r="N106" s="1317"/>
      <c r="O106" s="1303"/>
      <c r="P106" s="1289"/>
      <c r="Q106" s="1345"/>
      <c r="R106" s="1343"/>
      <c r="S106" s="1320"/>
    </row>
    <row r="107" spans="1:19" s="1302" customFormat="1" x14ac:dyDescent="0.2">
      <c r="A107" s="1736"/>
      <c r="B107" s="1737"/>
      <c r="C107" s="1290" t="s">
        <v>874</v>
      </c>
      <c r="D107" s="1305">
        <v>100000000</v>
      </c>
      <c r="E107" s="1738"/>
      <c r="F107" s="1294"/>
      <c r="G107" s="1295"/>
      <c r="H107" s="1295"/>
      <c r="I107" s="1288"/>
      <c r="J107" s="1288"/>
      <c r="K107" s="1288"/>
      <c r="L107" s="1288"/>
      <c r="M107" s="1288"/>
      <c r="N107" s="1317"/>
      <c r="O107" s="1303"/>
      <c r="P107" s="1289"/>
      <c r="Q107" s="1345"/>
      <c r="R107" s="1343"/>
      <c r="S107" s="1320"/>
    </row>
    <row r="108" spans="1:19" s="1135" customFormat="1" ht="24" x14ac:dyDescent="0.2">
      <c r="A108" s="983" t="s">
        <v>1521</v>
      </c>
      <c r="B108" s="973" t="s">
        <v>37</v>
      </c>
      <c r="C108" s="974"/>
      <c r="D108" s="1314">
        <f>SUM(D109:D115)</f>
        <v>4365069020</v>
      </c>
      <c r="E108" s="975"/>
      <c r="F108" s="976"/>
      <c r="G108" s="976"/>
      <c r="H108" s="976"/>
      <c r="I108" s="976"/>
      <c r="J108" s="977"/>
      <c r="K108" s="977"/>
      <c r="L108" s="977"/>
      <c r="M108" s="978"/>
      <c r="N108" s="976"/>
      <c r="O108" s="997"/>
      <c r="P108" s="979"/>
      <c r="Q108" s="1066"/>
      <c r="R108" s="1127"/>
      <c r="S108" s="984"/>
    </row>
    <row r="109" spans="1:19" s="1307" customFormat="1" ht="120" x14ac:dyDescent="0.2">
      <c r="A109" s="1744" t="s">
        <v>954</v>
      </c>
      <c r="B109" s="1733" t="s">
        <v>955</v>
      </c>
      <c r="C109" s="1296" t="s">
        <v>743</v>
      </c>
      <c r="D109" s="1311">
        <f>1965973284+160777376</f>
        <v>2126750660</v>
      </c>
      <c r="E109" s="1293">
        <v>5268111993</v>
      </c>
      <c r="F109" s="1294" t="s">
        <v>742</v>
      </c>
      <c r="G109" s="1295" t="s">
        <v>65</v>
      </c>
      <c r="H109" s="1295" t="s">
        <v>441</v>
      </c>
      <c r="I109" s="1290" t="s">
        <v>703</v>
      </c>
      <c r="J109" s="1290" t="s">
        <v>703</v>
      </c>
      <c r="K109" s="1290" t="s">
        <v>4</v>
      </c>
      <c r="L109" s="1290" t="s">
        <v>5</v>
      </c>
      <c r="M109" s="1318">
        <v>42705</v>
      </c>
      <c r="N109" s="1318">
        <v>43282</v>
      </c>
      <c r="O109" s="1303" t="s">
        <v>1109</v>
      </c>
      <c r="P109" s="1289" t="s">
        <v>1052</v>
      </c>
      <c r="Q109" s="1345"/>
      <c r="R109" s="1343" t="s">
        <v>1114</v>
      </c>
      <c r="S109" s="1320"/>
    </row>
    <row r="110" spans="1:19" s="1307" customFormat="1" ht="120" x14ac:dyDescent="0.2">
      <c r="A110" s="1744"/>
      <c r="B110" s="1733"/>
      <c r="C110" s="1296" t="s">
        <v>743</v>
      </c>
      <c r="D110" s="1311">
        <v>1367196698</v>
      </c>
      <c r="E110" s="1293">
        <v>5268111993</v>
      </c>
      <c r="F110" s="1294" t="s">
        <v>745</v>
      </c>
      <c r="G110" s="1295" t="s">
        <v>65</v>
      </c>
      <c r="H110" s="1295" t="s">
        <v>441</v>
      </c>
      <c r="I110" s="1290" t="s">
        <v>442</v>
      </c>
      <c r="J110" s="1290" t="s">
        <v>443</v>
      </c>
      <c r="K110" s="1290" t="s">
        <v>444</v>
      </c>
      <c r="L110" s="1290" t="s">
        <v>444</v>
      </c>
      <c r="M110" s="1290" t="s">
        <v>444</v>
      </c>
      <c r="N110" s="1318">
        <v>43070</v>
      </c>
      <c r="O110" s="1303" t="s">
        <v>1115</v>
      </c>
      <c r="P110" s="1304" t="s">
        <v>193</v>
      </c>
      <c r="Q110" s="1345"/>
      <c r="R110" s="1343"/>
      <c r="S110" s="1320"/>
    </row>
    <row r="111" spans="1:19" s="1307" customFormat="1" ht="120" x14ac:dyDescent="0.2">
      <c r="A111" s="1744"/>
      <c r="B111" s="1733"/>
      <c r="C111" s="1296" t="s">
        <v>743</v>
      </c>
      <c r="D111" s="1311">
        <f>515999038-160777376</f>
        <v>355221662</v>
      </c>
      <c r="E111" s="1293">
        <f>D111</f>
        <v>355221662</v>
      </c>
      <c r="F111" s="1294" t="s">
        <v>742</v>
      </c>
      <c r="G111" s="1295" t="s">
        <v>65</v>
      </c>
      <c r="H111" s="1295" t="s">
        <v>441</v>
      </c>
      <c r="I111" s="1290" t="s">
        <v>8</v>
      </c>
      <c r="J111" s="1290" t="s">
        <v>11</v>
      </c>
      <c r="K111" s="1290" t="s">
        <v>15</v>
      </c>
      <c r="L111" s="1290" t="s">
        <v>15</v>
      </c>
      <c r="M111" s="1288" t="s">
        <v>15</v>
      </c>
      <c r="N111" s="1318">
        <v>44743</v>
      </c>
      <c r="O111" s="1303" t="s">
        <v>1116</v>
      </c>
      <c r="P111" s="1304" t="s">
        <v>193</v>
      </c>
      <c r="Q111" s="1345"/>
      <c r="R111" s="1343"/>
      <c r="S111" s="1320"/>
    </row>
    <row r="112" spans="1:19" s="1307" customFormat="1" ht="108" x14ac:dyDescent="0.2">
      <c r="A112" s="1323" t="s">
        <v>956</v>
      </c>
      <c r="B112" s="1303" t="s">
        <v>957</v>
      </c>
      <c r="C112" s="1296" t="s">
        <v>731</v>
      </c>
      <c r="D112" s="1311">
        <v>150000000</v>
      </c>
      <c r="E112" s="1293" t="s">
        <v>703</v>
      </c>
      <c r="F112" s="1294" t="s">
        <v>738</v>
      </c>
      <c r="G112" s="1295" t="s">
        <v>65</v>
      </c>
      <c r="H112" s="1295" t="s">
        <v>441</v>
      </c>
      <c r="I112" s="1290" t="s">
        <v>6</v>
      </c>
      <c r="J112" s="1290" t="s">
        <v>8</v>
      </c>
      <c r="K112" s="1290" t="s">
        <v>11</v>
      </c>
      <c r="L112" s="1290" t="s">
        <v>11</v>
      </c>
      <c r="M112" s="1290" t="s">
        <v>444</v>
      </c>
      <c r="N112" s="1318" t="s">
        <v>835</v>
      </c>
      <c r="O112" s="1303" t="s">
        <v>1117</v>
      </c>
      <c r="P112" s="1304" t="s">
        <v>1052</v>
      </c>
      <c r="Q112" s="1345"/>
      <c r="R112" s="1343"/>
      <c r="S112" s="1320"/>
    </row>
    <row r="113" spans="1:19" s="1307" customFormat="1" ht="108" x14ac:dyDescent="0.2">
      <c r="A113" s="1323" t="s">
        <v>958</v>
      </c>
      <c r="B113" s="1303" t="s">
        <v>959</v>
      </c>
      <c r="C113" s="1296" t="s">
        <v>731</v>
      </c>
      <c r="D113" s="1311">
        <v>80000000</v>
      </c>
      <c r="E113" s="1293" t="s">
        <v>703</v>
      </c>
      <c r="F113" s="1294" t="s">
        <v>730</v>
      </c>
      <c r="G113" s="1295" t="s">
        <v>65</v>
      </c>
      <c r="H113" s="1295" t="s">
        <v>441</v>
      </c>
      <c r="I113" s="1290" t="s">
        <v>193</v>
      </c>
      <c r="J113" s="1290" t="s">
        <v>193</v>
      </c>
      <c r="K113" s="1290" t="s">
        <v>193</v>
      </c>
      <c r="L113" s="1290" t="s">
        <v>193</v>
      </c>
      <c r="M113" s="1290" t="s">
        <v>193</v>
      </c>
      <c r="N113" s="1290" t="s">
        <v>193</v>
      </c>
      <c r="O113" s="1303" t="s">
        <v>1108</v>
      </c>
      <c r="P113" s="1304" t="s">
        <v>193</v>
      </c>
      <c r="Q113" s="1345"/>
      <c r="R113" s="1343"/>
      <c r="S113" s="1320"/>
    </row>
    <row r="114" spans="1:19" s="1307" customFormat="1" ht="108" x14ac:dyDescent="0.2">
      <c r="A114" s="1323" t="s">
        <v>960</v>
      </c>
      <c r="B114" s="1303" t="s">
        <v>961</v>
      </c>
      <c r="C114" s="1296" t="s">
        <v>731</v>
      </c>
      <c r="D114" s="1311">
        <v>108500000</v>
      </c>
      <c r="E114" s="1293" t="s">
        <v>703</v>
      </c>
      <c r="F114" s="1294" t="s">
        <v>730</v>
      </c>
      <c r="G114" s="1295"/>
      <c r="H114" s="1295" t="s">
        <v>441</v>
      </c>
      <c r="I114" s="1290" t="s">
        <v>193</v>
      </c>
      <c r="J114" s="1290" t="s">
        <v>193</v>
      </c>
      <c r="K114" s="1290" t="s">
        <v>193</v>
      </c>
      <c r="L114" s="1290" t="s">
        <v>193</v>
      </c>
      <c r="M114" s="1290" t="s">
        <v>193</v>
      </c>
      <c r="N114" s="1290" t="s">
        <v>193</v>
      </c>
      <c r="O114" s="1303" t="s">
        <v>1108</v>
      </c>
      <c r="P114" s="1304" t="s">
        <v>193</v>
      </c>
      <c r="Q114" s="1345"/>
      <c r="R114" s="1343"/>
      <c r="S114" s="1320"/>
    </row>
    <row r="115" spans="1:19" s="1309" customFormat="1" ht="108" x14ac:dyDescent="0.2">
      <c r="A115" s="1323" t="s">
        <v>962</v>
      </c>
      <c r="B115" s="1303" t="s">
        <v>963</v>
      </c>
      <c r="C115" s="1296" t="s">
        <v>731</v>
      </c>
      <c r="D115" s="1311">
        <v>177400000</v>
      </c>
      <c r="E115" s="1293" t="s">
        <v>703</v>
      </c>
      <c r="F115" s="1294" t="s">
        <v>730</v>
      </c>
      <c r="G115" s="1295" t="s">
        <v>65</v>
      </c>
      <c r="H115" s="1295" t="s">
        <v>441</v>
      </c>
      <c r="I115" s="1290" t="s">
        <v>193</v>
      </c>
      <c r="J115" s="1290" t="s">
        <v>193</v>
      </c>
      <c r="K115" s="1290" t="s">
        <v>193</v>
      </c>
      <c r="L115" s="1290" t="s">
        <v>193</v>
      </c>
      <c r="M115" s="1290" t="s">
        <v>193</v>
      </c>
      <c r="N115" s="1290" t="s">
        <v>193</v>
      </c>
      <c r="O115" s="1303" t="s">
        <v>1108</v>
      </c>
      <c r="P115" s="1304" t="s">
        <v>193</v>
      </c>
      <c r="Q115" s="1345"/>
      <c r="R115" s="1343"/>
      <c r="S115" s="1320"/>
    </row>
    <row r="116" spans="1:19" ht="28.5" customHeight="1" thickBot="1" x14ac:dyDescent="0.25">
      <c r="A116" s="1324"/>
      <c r="B116" s="1325"/>
      <c r="C116" s="1341" t="s">
        <v>543</v>
      </c>
      <c r="D116" s="1340">
        <f>+D8+D11+D16+D23+D29+D49+D67+D108</f>
        <v>88366275894</v>
      </c>
      <c r="E116" s="1325"/>
      <c r="F116" s="1325"/>
      <c r="G116" s="1325"/>
      <c r="H116" s="1325"/>
      <c r="I116" s="1326"/>
      <c r="J116" s="1326"/>
      <c r="K116" s="1326"/>
      <c r="L116" s="1326"/>
      <c r="M116" s="1326"/>
      <c r="N116" s="1326"/>
      <c r="O116" s="1332"/>
      <c r="P116" s="1327"/>
      <c r="Q116" s="1346"/>
      <c r="R116" s="1344"/>
      <c r="S116" s="1328"/>
    </row>
    <row r="117" spans="1:19" ht="12.75" thickTop="1" x14ac:dyDescent="0.2">
      <c r="G117" s="1279"/>
      <c r="N117" s="1280"/>
      <c r="O117" s="1333"/>
    </row>
    <row r="119" spans="1:19" x14ac:dyDescent="0.2">
      <c r="O119" s="1281" t="s">
        <v>990</v>
      </c>
      <c r="P119" s="1334">
        <v>57</v>
      </c>
      <c r="Q119" s="1282"/>
    </row>
    <row r="120" spans="1:19" x14ac:dyDescent="0.2">
      <c r="O120" s="1281" t="s">
        <v>991</v>
      </c>
      <c r="P120" s="1334">
        <v>23</v>
      </c>
      <c r="Q120" s="1283"/>
    </row>
    <row r="121" spans="1:19" x14ac:dyDescent="0.2">
      <c r="O121" s="1281" t="s">
        <v>994</v>
      </c>
      <c r="P121" s="1334">
        <v>14</v>
      </c>
      <c r="Q121" s="1283"/>
    </row>
    <row r="122" spans="1:19" x14ac:dyDescent="0.2">
      <c r="O122" s="1281" t="s">
        <v>992</v>
      </c>
      <c r="P122" s="1335">
        <f>+P121/P120</f>
        <v>0.60869565217391308</v>
      </c>
      <c r="Q122" s="1283"/>
    </row>
    <row r="123" spans="1:19" x14ac:dyDescent="0.2">
      <c r="O123" s="1281" t="s">
        <v>993</v>
      </c>
      <c r="P123" s="1336">
        <f>(P122*25%)/100</f>
        <v>1.5217391304347828E-3</v>
      </c>
      <c r="Q123" s="1284">
        <v>0.2</v>
      </c>
    </row>
    <row r="124" spans="1:19" x14ac:dyDescent="0.2">
      <c r="O124" s="1285"/>
      <c r="P124" s="1337"/>
      <c r="Q124" s="1283"/>
    </row>
    <row r="125" spans="1:19" x14ac:dyDescent="0.2">
      <c r="O125" s="1281" t="s">
        <v>995</v>
      </c>
      <c r="P125" s="1338">
        <v>24</v>
      </c>
      <c r="Q125" s="1283"/>
    </row>
    <row r="126" spans="1:19" x14ac:dyDescent="0.2">
      <c r="O126" s="1281" t="s">
        <v>1040</v>
      </c>
      <c r="P126" s="1338">
        <v>11</v>
      </c>
      <c r="Q126" s="1283"/>
    </row>
    <row r="127" spans="1:19" x14ac:dyDescent="0.2">
      <c r="O127" s="1281" t="s">
        <v>1015</v>
      </c>
      <c r="P127" s="1338">
        <v>21</v>
      </c>
      <c r="Q127" s="1283"/>
    </row>
    <row r="128" spans="1:19" ht="29.25" customHeight="1" x14ac:dyDescent="0.2">
      <c r="O128" s="1286"/>
      <c r="P128" s="1339"/>
      <c r="Q128" s="1283"/>
    </row>
    <row r="129" spans="15:17" x14ac:dyDescent="0.2">
      <c r="O129" s="1742" t="s">
        <v>1118</v>
      </c>
      <c r="P129" s="1743"/>
      <c r="Q129" s="1287"/>
    </row>
  </sheetData>
  <mergeCells count="80">
    <mergeCell ref="O129:P129"/>
    <mergeCell ref="A109:A111"/>
    <mergeCell ref="B109:B111"/>
    <mergeCell ref="A102:A107"/>
    <mergeCell ref="B102:B107"/>
    <mergeCell ref="E105:E107"/>
    <mergeCell ref="A96:A101"/>
    <mergeCell ref="B96:B101"/>
    <mergeCell ref="E96:E101"/>
    <mergeCell ref="F96:F101"/>
    <mergeCell ref="A78:A89"/>
    <mergeCell ref="B78:B83"/>
    <mergeCell ref="E78:E83"/>
    <mergeCell ref="F78:F83"/>
    <mergeCell ref="A90:A95"/>
    <mergeCell ref="B90:B95"/>
    <mergeCell ref="E90:E95"/>
    <mergeCell ref="F90:F95"/>
    <mergeCell ref="O90:O95"/>
    <mergeCell ref="O96:O101"/>
    <mergeCell ref="P96:P101"/>
    <mergeCell ref="F84:F89"/>
    <mergeCell ref="O84:O89"/>
    <mergeCell ref="P84:P89"/>
    <mergeCell ref="P90:P95"/>
    <mergeCell ref="O71:O77"/>
    <mergeCell ref="P71:P77"/>
    <mergeCell ref="P78:P83"/>
    <mergeCell ref="B84:B89"/>
    <mergeCell ref="E84:E89"/>
    <mergeCell ref="O78:O83"/>
    <mergeCell ref="A68:A70"/>
    <mergeCell ref="B68:B70"/>
    <mergeCell ref="A71:A77"/>
    <mergeCell ref="B71:B77"/>
    <mergeCell ref="F71:F77"/>
    <mergeCell ref="G57:G63"/>
    <mergeCell ref="H57:H63"/>
    <mergeCell ref="R57:R63"/>
    <mergeCell ref="S57:S63"/>
    <mergeCell ref="I57:I63"/>
    <mergeCell ref="J57:J63"/>
    <mergeCell ref="K57:K63"/>
    <mergeCell ref="L57:L63"/>
    <mergeCell ref="M57:M63"/>
    <mergeCell ref="N57:N63"/>
    <mergeCell ref="O57:O63"/>
    <mergeCell ref="P57:P63"/>
    <mergeCell ref="Q57:Q63"/>
    <mergeCell ref="A50:A53"/>
    <mergeCell ref="A54:A63"/>
    <mergeCell ref="B57:B63"/>
    <mergeCell ref="E57:E63"/>
    <mergeCell ref="F57:F63"/>
    <mergeCell ref="R5:S6"/>
    <mergeCell ref="A3:Q3"/>
    <mergeCell ref="S32:S37"/>
    <mergeCell ref="A39:A44"/>
    <mergeCell ref="B39:B44"/>
    <mergeCell ref="O40:O44"/>
    <mergeCell ref="P40:P44"/>
    <mergeCell ref="Q40:Q44"/>
    <mergeCell ref="R40:R44"/>
    <mergeCell ref="S40:S44"/>
    <mergeCell ref="A32:A37"/>
    <mergeCell ref="B32:B37"/>
    <mergeCell ref="O32:O37"/>
    <mergeCell ref="P32:P37"/>
    <mergeCell ref="Q32:Q37"/>
    <mergeCell ref="R32:R37"/>
    <mergeCell ref="F5:F6"/>
    <mergeCell ref="G5:G6"/>
    <mergeCell ref="H5:H6"/>
    <mergeCell ref="I5:N6"/>
    <mergeCell ref="O5:Q6"/>
    <mergeCell ref="A5:A7"/>
    <mergeCell ref="B5:B7"/>
    <mergeCell ref="C5:C7"/>
    <mergeCell ref="D5:D7"/>
    <mergeCell ref="E5:E6"/>
  </mergeCells>
  <pageMargins left="0.7" right="0.7" top="0.75" bottom="0.75" header="0.3" footer="0.3"/>
  <pageSetup orientation="portrait" r:id="rId1"/>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7" tint="0.59999389629810485"/>
  </sheetPr>
  <dimension ref="A3:T26"/>
  <sheetViews>
    <sheetView zoomScale="80" zoomScaleNormal="80" zoomScaleSheetLayoutView="70" workbookViewId="0">
      <pane xSplit="4" ySplit="7" topLeftCell="E8" activePane="bottomRight" state="frozen"/>
      <selection pane="topRight" activeCell="F1" sqref="F1"/>
      <selection pane="bottomLeft" activeCell="A8" sqref="A8"/>
      <selection pane="bottomRight" activeCell="O11" sqref="O11:O12"/>
    </sheetView>
  </sheetViews>
  <sheetFormatPr baseColWidth="10" defaultRowHeight="12" x14ac:dyDescent="0.2"/>
  <cols>
    <col min="1" max="1" width="20.140625" style="1401" customWidth="1"/>
    <col min="2" max="2" width="51.28515625" style="1401" customWidth="1"/>
    <col min="3" max="3" width="18" style="1408" customWidth="1"/>
    <col min="4" max="4" width="19.140625" style="1424" customWidth="1"/>
    <col min="5" max="5" width="26.28515625" style="1401" customWidth="1"/>
    <col min="6" max="6" width="35.140625" style="1401" customWidth="1"/>
    <col min="7" max="7" width="17" style="1401" customWidth="1"/>
    <col min="8" max="8" width="38.7109375" style="1401" customWidth="1"/>
    <col min="9" max="9" width="24.28515625" style="1401" customWidth="1"/>
    <col min="10" max="10" width="25.7109375" style="1401" customWidth="1"/>
    <col min="11" max="11" width="20.5703125" style="1401" customWidth="1"/>
    <col min="12" max="12" width="26" style="1401" customWidth="1"/>
    <col min="13" max="13" width="18.140625" style="1401" customWidth="1"/>
    <col min="14" max="14" width="19" style="1401" customWidth="1"/>
    <col min="15" max="15" width="25" style="1426" customWidth="1"/>
    <col min="16" max="16" width="17.28515625" style="1401" bestFit="1" customWidth="1"/>
    <col min="17" max="17" width="25.28515625" style="1426" customWidth="1"/>
    <col min="18" max="18" width="18.7109375" style="1401" hidden="1" customWidth="1"/>
    <col min="19" max="19" width="36" style="1401" hidden="1" customWidth="1"/>
    <col min="20" max="20" width="30" style="1401" customWidth="1"/>
    <col min="21" max="16384" width="11.42578125" style="1401"/>
  </cols>
  <sheetData>
    <row r="3" spans="1:20" ht="78.75" customHeight="1" x14ac:dyDescent="0.2">
      <c r="A3" s="1519" t="s">
        <v>1569</v>
      </c>
      <c r="B3" s="1520"/>
      <c r="C3" s="1520"/>
      <c r="D3" s="1520"/>
      <c r="E3" s="1520"/>
      <c r="F3" s="1520"/>
      <c r="G3" s="1520"/>
      <c r="H3" s="1520"/>
      <c r="I3" s="1520"/>
      <c r="J3" s="1520"/>
      <c r="K3" s="1520"/>
      <c r="L3" s="1520"/>
      <c r="M3" s="1520"/>
      <c r="N3" s="1520"/>
      <c r="O3" s="1520"/>
      <c r="P3" s="1520"/>
      <c r="Q3" s="1520"/>
    </row>
    <row r="4" spans="1:20" ht="14.25" customHeight="1" thickBot="1" x14ac:dyDescent="0.25">
      <c r="A4" s="1402"/>
      <c r="B4" s="1402"/>
      <c r="C4" s="1403"/>
      <c r="D4" s="1421"/>
      <c r="E4" s="1402"/>
      <c r="F4" s="1402"/>
      <c r="G4" s="1402"/>
      <c r="H4" s="1402"/>
      <c r="I4" s="1402"/>
      <c r="J4" s="1402"/>
      <c r="K4" s="1402"/>
      <c r="L4" s="1402"/>
      <c r="M4" s="1402"/>
      <c r="N4" s="1402"/>
    </row>
    <row r="5" spans="1:20" ht="24" customHeight="1" thickTop="1" thickBot="1" x14ac:dyDescent="0.25">
      <c r="A5" s="1748" t="s">
        <v>1241</v>
      </c>
      <c r="B5" s="1748" t="s">
        <v>42</v>
      </c>
      <c r="C5" s="1749" t="s">
        <v>43</v>
      </c>
      <c r="D5" s="1750" t="s">
        <v>182</v>
      </c>
      <c r="E5" s="1751" t="s">
        <v>183</v>
      </c>
      <c r="F5" s="1748" t="s">
        <v>184</v>
      </c>
      <c r="G5" s="1748" t="s">
        <v>185</v>
      </c>
      <c r="H5" s="1748" t="s">
        <v>186</v>
      </c>
      <c r="I5" s="1752" t="s">
        <v>49</v>
      </c>
      <c r="J5" s="1752"/>
      <c r="K5" s="1752"/>
      <c r="L5" s="1752"/>
      <c r="M5" s="1752"/>
      <c r="N5" s="1752"/>
      <c r="O5" s="1745" t="s">
        <v>986</v>
      </c>
      <c r="P5" s="1745"/>
      <c r="Q5" s="1745"/>
      <c r="R5" s="1664" t="s">
        <v>1436</v>
      </c>
      <c r="S5" s="1664"/>
    </row>
    <row r="6" spans="1:20" ht="24" customHeight="1" thickTop="1" thickBot="1" x14ac:dyDescent="0.25">
      <c r="A6" s="1748"/>
      <c r="B6" s="1748"/>
      <c r="C6" s="1749"/>
      <c r="D6" s="1750"/>
      <c r="E6" s="1751"/>
      <c r="F6" s="1748"/>
      <c r="G6" s="1748"/>
      <c r="H6" s="1748"/>
      <c r="I6" s="1752"/>
      <c r="J6" s="1752"/>
      <c r="K6" s="1752"/>
      <c r="L6" s="1752"/>
      <c r="M6" s="1752"/>
      <c r="N6" s="1752"/>
      <c r="O6" s="1745"/>
      <c r="P6" s="1745"/>
      <c r="Q6" s="1745"/>
      <c r="R6" s="1664"/>
      <c r="S6" s="1664"/>
    </row>
    <row r="7" spans="1:20" ht="54.75" customHeight="1" thickTop="1" thickBot="1" x14ac:dyDescent="0.25">
      <c r="A7" s="1748"/>
      <c r="B7" s="1748"/>
      <c r="C7" s="1749"/>
      <c r="D7" s="1750"/>
      <c r="E7" s="1412" t="s">
        <v>50</v>
      </c>
      <c r="F7" s="1413" t="s">
        <v>51</v>
      </c>
      <c r="G7" s="1413" t="s">
        <v>1493</v>
      </c>
      <c r="H7" s="1413" t="s">
        <v>1242</v>
      </c>
      <c r="I7" s="1413" t="s">
        <v>54</v>
      </c>
      <c r="J7" s="1413" t="s">
        <v>1494</v>
      </c>
      <c r="K7" s="1413" t="s">
        <v>188</v>
      </c>
      <c r="L7" s="1413" t="s">
        <v>59</v>
      </c>
      <c r="M7" s="1412" t="s">
        <v>189</v>
      </c>
      <c r="N7" s="1412" t="s">
        <v>572</v>
      </c>
      <c r="O7" s="1414" t="s">
        <v>989</v>
      </c>
      <c r="P7" s="1414" t="s">
        <v>987</v>
      </c>
      <c r="Q7" s="1414" t="s">
        <v>996</v>
      </c>
      <c r="R7" s="1144" t="s">
        <v>973</v>
      </c>
      <c r="S7" s="1144" t="s">
        <v>1127</v>
      </c>
    </row>
    <row r="8" spans="1:20" s="1135" customFormat="1" ht="40.5" customHeight="1" thickTop="1" x14ac:dyDescent="0.2">
      <c r="A8" s="1425" t="s">
        <v>1243</v>
      </c>
      <c r="B8" s="1241" t="s">
        <v>485</v>
      </c>
      <c r="C8" s="1146"/>
      <c r="D8" s="1175">
        <f>SUM(D9:D19)</f>
        <v>1251000000</v>
      </c>
      <c r="E8" s="937"/>
      <c r="F8" s="937"/>
      <c r="G8" s="937"/>
      <c r="H8" s="937"/>
      <c r="I8" s="938"/>
      <c r="J8" s="938"/>
      <c r="K8" s="938"/>
      <c r="L8" s="939"/>
      <c r="M8" s="937"/>
      <c r="N8" s="1168"/>
      <c r="O8" s="1168"/>
      <c r="P8" s="1168"/>
      <c r="Q8" s="1061"/>
      <c r="R8" s="944"/>
      <c r="S8" s="943"/>
    </row>
    <row r="9" spans="1:20" s="1406" customFormat="1" ht="48.75" customHeight="1" x14ac:dyDescent="0.2">
      <c r="A9" s="1434" t="s">
        <v>486</v>
      </c>
      <c r="B9" s="1404" t="s">
        <v>487</v>
      </c>
      <c r="C9" s="1405" t="s">
        <v>488</v>
      </c>
      <c r="D9" s="1157">
        <v>322000000</v>
      </c>
      <c r="E9" s="1405" t="s">
        <v>74</v>
      </c>
      <c r="F9" s="1746" t="s">
        <v>1244</v>
      </c>
      <c r="G9" s="1405" t="s">
        <v>65</v>
      </c>
      <c r="H9" s="1405" t="s">
        <v>489</v>
      </c>
      <c r="I9" s="1405" t="s">
        <v>8</v>
      </c>
      <c r="J9" s="1405" t="s">
        <v>8</v>
      </c>
      <c r="K9" s="1405" t="s">
        <v>9</v>
      </c>
      <c r="L9" s="1405" t="s">
        <v>9</v>
      </c>
      <c r="M9" s="1405" t="s">
        <v>9</v>
      </c>
      <c r="N9" s="1405" t="s">
        <v>15</v>
      </c>
      <c r="O9" s="1427"/>
      <c r="P9" s="1405" t="s">
        <v>703</v>
      </c>
      <c r="Q9" s="1429"/>
      <c r="R9" s="1411"/>
      <c r="S9" s="1410"/>
    </row>
    <row r="10" spans="1:20" s="1406" customFormat="1" ht="48.75" customHeight="1" x14ac:dyDescent="0.2">
      <c r="A10" s="1434" t="s">
        <v>490</v>
      </c>
      <c r="B10" s="1404" t="s">
        <v>1245</v>
      </c>
      <c r="C10" s="1405" t="s">
        <v>488</v>
      </c>
      <c r="D10" s="1157">
        <v>240000000</v>
      </c>
      <c r="E10" s="1405" t="s">
        <v>74</v>
      </c>
      <c r="F10" s="1746"/>
      <c r="G10" s="1405" t="s">
        <v>74</v>
      </c>
      <c r="H10" s="1405" t="s">
        <v>495</v>
      </c>
      <c r="I10" s="1405" t="s">
        <v>4</v>
      </c>
      <c r="J10" s="1405" t="s">
        <v>4</v>
      </c>
      <c r="K10" s="1405" t="s">
        <v>5</v>
      </c>
      <c r="L10" s="1405" t="s">
        <v>5</v>
      </c>
      <c r="M10" s="1405" t="s">
        <v>5</v>
      </c>
      <c r="N10" s="1405" t="s">
        <v>5</v>
      </c>
      <c r="O10" s="1427" t="s">
        <v>1581</v>
      </c>
      <c r="P10" s="1405" t="s">
        <v>995</v>
      </c>
      <c r="Q10" s="1429" t="s">
        <v>1246</v>
      </c>
      <c r="R10" s="1411"/>
      <c r="S10" s="1410" t="s">
        <v>1246</v>
      </c>
      <c r="T10" s="1407"/>
    </row>
    <row r="11" spans="1:20" s="1406" customFormat="1" ht="87" customHeight="1" x14ac:dyDescent="0.2">
      <c r="A11" s="1434" t="s">
        <v>493</v>
      </c>
      <c r="B11" s="1404" t="s">
        <v>494</v>
      </c>
      <c r="C11" s="1405" t="s">
        <v>488</v>
      </c>
      <c r="D11" s="1157">
        <v>4000000</v>
      </c>
      <c r="E11" s="1405" t="s">
        <v>74</v>
      </c>
      <c r="F11" s="1746"/>
      <c r="G11" s="1405" t="s">
        <v>65</v>
      </c>
      <c r="H11" s="1405" t="s">
        <v>495</v>
      </c>
      <c r="I11" s="1405" t="s">
        <v>4</v>
      </c>
      <c r="J11" s="1405" t="s">
        <v>5</v>
      </c>
      <c r="K11" s="1405" t="s">
        <v>5</v>
      </c>
      <c r="L11" s="1405" t="s">
        <v>7</v>
      </c>
      <c r="M11" s="1405" t="s">
        <v>6</v>
      </c>
      <c r="N11" s="1405" t="s">
        <v>9</v>
      </c>
      <c r="O11" s="1753" t="s">
        <v>1577</v>
      </c>
      <c r="P11" s="1405" t="s">
        <v>995</v>
      </c>
      <c r="Q11" s="1755" t="s">
        <v>1576</v>
      </c>
      <c r="R11" s="1411"/>
      <c r="S11" s="1747" t="s">
        <v>1247</v>
      </c>
      <c r="T11" s="1407"/>
    </row>
    <row r="12" spans="1:20" s="1406" customFormat="1" ht="74.25" customHeight="1" x14ac:dyDescent="0.2">
      <c r="A12" s="1434" t="s">
        <v>493</v>
      </c>
      <c r="B12" s="1404" t="s">
        <v>496</v>
      </c>
      <c r="C12" s="1405" t="s">
        <v>488</v>
      </c>
      <c r="D12" s="1157">
        <v>22000000</v>
      </c>
      <c r="E12" s="1405" t="s">
        <v>74</v>
      </c>
      <c r="F12" s="1746"/>
      <c r="G12" s="1405" t="s">
        <v>65</v>
      </c>
      <c r="H12" s="1405" t="s">
        <v>495</v>
      </c>
      <c r="I12" s="1405" t="s">
        <v>4</v>
      </c>
      <c r="J12" s="1405" t="s">
        <v>5</v>
      </c>
      <c r="K12" s="1405" t="s">
        <v>5</v>
      </c>
      <c r="L12" s="1405" t="s">
        <v>7</v>
      </c>
      <c r="M12" s="1405" t="s">
        <v>6</v>
      </c>
      <c r="N12" s="1405" t="s">
        <v>9</v>
      </c>
      <c r="O12" s="1754"/>
      <c r="P12" s="1405" t="s">
        <v>995</v>
      </c>
      <c r="Q12" s="1756"/>
      <c r="R12" s="1411"/>
      <c r="S12" s="1747"/>
      <c r="T12" s="1407"/>
    </row>
    <row r="13" spans="1:20" s="1406" customFormat="1" ht="38.25" customHeight="1" x14ac:dyDescent="0.2">
      <c r="A13" s="1434" t="s">
        <v>493</v>
      </c>
      <c r="B13" s="1404" t="s">
        <v>498</v>
      </c>
      <c r="C13" s="1405" t="s">
        <v>488</v>
      </c>
      <c r="D13" s="1157">
        <v>24000000</v>
      </c>
      <c r="E13" s="1405" t="s">
        <v>74</v>
      </c>
      <c r="F13" s="1746"/>
      <c r="G13" s="1405" t="s">
        <v>65</v>
      </c>
      <c r="H13" s="1405" t="s">
        <v>495</v>
      </c>
      <c r="I13" s="1405" t="s">
        <v>4</v>
      </c>
      <c r="J13" s="1405" t="s">
        <v>5</v>
      </c>
      <c r="K13" s="1405" t="s">
        <v>5</v>
      </c>
      <c r="L13" s="1405" t="s">
        <v>7</v>
      </c>
      <c r="M13" s="1405" t="s">
        <v>6</v>
      </c>
      <c r="N13" s="1405" t="s">
        <v>9</v>
      </c>
      <c r="O13" s="1427" t="s">
        <v>1578</v>
      </c>
      <c r="P13" s="1405" t="s">
        <v>995</v>
      </c>
      <c r="Q13" s="1429"/>
      <c r="R13" s="1411"/>
      <c r="S13" s="1747"/>
      <c r="T13" s="1407"/>
    </row>
    <row r="14" spans="1:20" s="1406" customFormat="1" ht="38.25" customHeight="1" x14ac:dyDescent="0.2">
      <c r="A14" s="1434" t="s">
        <v>500</v>
      </c>
      <c r="B14" s="1404" t="s">
        <v>501</v>
      </c>
      <c r="C14" s="1405" t="s">
        <v>488</v>
      </c>
      <c r="D14" s="1157">
        <v>90000000</v>
      </c>
      <c r="E14" s="1405" t="s">
        <v>74</v>
      </c>
      <c r="F14" s="1746"/>
      <c r="G14" s="1405" t="s">
        <v>65</v>
      </c>
      <c r="H14" s="1405" t="s">
        <v>489</v>
      </c>
      <c r="I14" s="1405" t="s">
        <v>5</v>
      </c>
      <c r="J14" s="1405" t="s">
        <v>5</v>
      </c>
      <c r="K14" s="1405" t="s">
        <v>6</v>
      </c>
      <c r="L14" s="1405" t="s">
        <v>6</v>
      </c>
      <c r="M14" s="1405" t="s">
        <v>6</v>
      </c>
      <c r="N14" s="1405" t="s">
        <v>15</v>
      </c>
      <c r="O14" s="1427"/>
      <c r="P14" s="1405" t="s">
        <v>988</v>
      </c>
      <c r="Q14" s="1429" t="s">
        <v>1316</v>
      </c>
      <c r="R14" s="1411" t="s">
        <v>1248</v>
      </c>
      <c r="S14" s="1410" t="s">
        <v>1249</v>
      </c>
      <c r="T14" s="1407"/>
    </row>
    <row r="15" spans="1:20" s="1406" customFormat="1" ht="49.5" customHeight="1" x14ac:dyDescent="0.2">
      <c r="A15" s="1434" t="s">
        <v>502</v>
      </c>
      <c r="B15" s="1404" t="s">
        <v>1250</v>
      </c>
      <c r="C15" s="1405" t="s">
        <v>488</v>
      </c>
      <c r="D15" s="1157">
        <v>80000000</v>
      </c>
      <c r="E15" s="1405" t="s">
        <v>74</v>
      </c>
      <c r="F15" s="1746"/>
      <c r="G15" s="1405" t="s">
        <v>65</v>
      </c>
      <c r="H15" s="1405" t="s">
        <v>489</v>
      </c>
      <c r="I15" s="1405" t="s">
        <v>5</v>
      </c>
      <c r="J15" s="1405" t="s">
        <v>5</v>
      </c>
      <c r="K15" s="1405" t="s">
        <v>6</v>
      </c>
      <c r="L15" s="1405" t="s">
        <v>6</v>
      </c>
      <c r="M15" s="1405" t="s">
        <v>6</v>
      </c>
      <c r="N15" s="1405" t="s">
        <v>15</v>
      </c>
      <c r="O15" s="1427" t="s">
        <v>1579</v>
      </c>
      <c r="P15" s="1405" t="s">
        <v>995</v>
      </c>
      <c r="Q15" s="1429"/>
      <c r="R15" s="1411"/>
      <c r="S15" s="1410"/>
    </row>
    <row r="16" spans="1:20" s="1406" customFormat="1" ht="38.25" customHeight="1" x14ac:dyDescent="0.2">
      <c r="A16" s="1434" t="s">
        <v>504</v>
      </c>
      <c r="B16" s="1404" t="s">
        <v>505</v>
      </c>
      <c r="C16" s="1405" t="s">
        <v>488</v>
      </c>
      <c r="D16" s="1157">
        <v>96000000</v>
      </c>
      <c r="E16" s="1405" t="s">
        <v>74</v>
      </c>
      <c r="F16" s="1746"/>
      <c r="G16" s="1405" t="s">
        <v>65</v>
      </c>
      <c r="H16" s="1405" t="s">
        <v>489</v>
      </c>
      <c r="I16" s="1405" t="s">
        <v>6</v>
      </c>
      <c r="J16" s="1405" t="s">
        <v>7</v>
      </c>
      <c r="K16" s="1405" t="s">
        <v>8</v>
      </c>
      <c r="L16" s="1405" t="s">
        <v>8</v>
      </c>
      <c r="M16" s="1405" t="s">
        <v>8</v>
      </c>
      <c r="N16" s="1405" t="s">
        <v>9</v>
      </c>
      <c r="O16" s="1427"/>
      <c r="P16" s="1405" t="s">
        <v>703</v>
      </c>
      <c r="Q16" s="1429"/>
      <c r="R16" s="1411"/>
      <c r="S16" s="1410"/>
    </row>
    <row r="17" spans="1:20" s="1406" customFormat="1" ht="38.25" customHeight="1" x14ac:dyDescent="0.2">
      <c r="A17" s="1434" t="s">
        <v>506</v>
      </c>
      <c r="B17" s="1404" t="s">
        <v>1251</v>
      </c>
      <c r="C17" s="1405" t="s">
        <v>488</v>
      </c>
      <c r="D17" s="1157">
        <v>15000000</v>
      </c>
      <c r="E17" s="1405" t="s">
        <v>74</v>
      </c>
      <c r="F17" s="1746"/>
      <c r="G17" s="1405" t="s">
        <v>65</v>
      </c>
      <c r="H17" s="1405" t="s">
        <v>489</v>
      </c>
      <c r="I17" s="1405" t="s">
        <v>6</v>
      </c>
      <c r="J17" s="1405" t="s">
        <v>7</v>
      </c>
      <c r="K17" s="1405" t="s">
        <v>8</v>
      </c>
      <c r="L17" s="1405" t="s">
        <v>8</v>
      </c>
      <c r="M17" s="1405" t="s">
        <v>8</v>
      </c>
      <c r="N17" s="1405" t="s">
        <v>9</v>
      </c>
      <c r="O17" s="1427"/>
      <c r="P17" s="1405" t="s">
        <v>703</v>
      </c>
      <c r="Q17" s="1429"/>
      <c r="R17" s="1411"/>
      <c r="S17" s="1410"/>
    </row>
    <row r="18" spans="1:20" s="1406" customFormat="1" ht="38.25" customHeight="1" x14ac:dyDescent="0.2">
      <c r="A18" s="1434" t="s">
        <v>508</v>
      </c>
      <c r="B18" s="1404" t="s">
        <v>1252</v>
      </c>
      <c r="C18" s="1405" t="s">
        <v>488</v>
      </c>
      <c r="D18" s="1157">
        <v>9000000</v>
      </c>
      <c r="E18" s="1405" t="s">
        <v>74</v>
      </c>
      <c r="F18" s="1746"/>
      <c r="G18" s="1405" t="s">
        <v>65</v>
      </c>
      <c r="H18" s="1405" t="s">
        <v>489</v>
      </c>
      <c r="I18" s="1405" t="s">
        <v>5</v>
      </c>
      <c r="J18" s="1405" t="s">
        <v>5</v>
      </c>
      <c r="K18" s="1405" t="s">
        <v>6</v>
      </c>
      <c r="L18" s="1405" t="s">
        <v>6</v>
      </c>
      <c r="M18" s="1405" t="s">
        <v>6</v>
      </c>
      <c r="N18" s="1405" t="s">
        <v>15</v>
      </c>
      <c r="O18" s="1427" t="s">
        <v>1580</v>
      </c>
      <c r="P18" s="1405" t="s">
        <v>995</v>
      </c>
      <c r="Q18" s="1429" t="s">
        <v>1246</v>
      </c>
      <c r="R18" s="1411"/>
      <c r="S18" s="1410" t="s">
        <v>1246</v>
      </c>
    </row>
    <row r="19" spans="1:20" s="1406" customFormat="1" ht="144" x14ac:dyDescent="0.2">
      <c r="A19" s="1434" t="s">
        <v>508</v>
      </c>
      <c r="B19" s="1404" t="s">
        <v>1570</v>
      </c>
      <c r="C19" s="1405" t="s">
        <v>1253</v>
      </c>
      <c r="D19" s="1422">
        <v>349000000</v>
      </c>
      <c r="E19" s="1405" t="s">
        <v>74</v>
      </c>
      <c r="F19" s="1746"/>
      <c r="G19" s="1405" t="s">
        <v>65</v>
      </c>
      <c r="H19" s="1405" t="s">
        <v>489</v>
      </c>
      <c r="I19" s="1405" t="s">
        <v>7</v>
      </c>
      <c r="J19" s="1405" t="s">
        <v>8</v>
      </c>
      <c r="K19" s="1405" t="s">
        <v>9</v>
      </c>
      <c r="L19" s="1405" t="s">
        <v>9</v>
      </c>
      <c r="M19" s="1405" t="s">
        <v>11</v>
      </c>
      <c r="N19" s="1405" t="s">
        <v>15</v>
      </c>
      <c r="O19" s="1427"/>
      <c r="P19" s="1405" t="s">
        <v>703</v>
      </c>
      <c r="Q19" s="1429"/>
      <c r="R19" s="1411"/>
      <c r="S19" s="1410"/>
      <c r="T19" s="1407"/>
    </row>
    <row r="20" spans="1:20" s="1420" customFormat="1" ht="39.75" customHeight="1" thickBot="1" x14ac:dyDescent="0.25">
      <c r="A20" s="1415"/>
      <c r="B20" s="1416"/>
      <c r="C20" s="1417" t="s">
        <v>543</v>
      </c>
      <c r="D20" s="1423">
        <f>+D8</f>
        <v>1251000000</v>
      </c>
      <c r="E20" s="1416"/>
      <c r="F20" s="1416"/>
      <c r="G20" s="1416"/>
      <c r="H20" s="1416"/>
      <c r="I20" s="1416"/>
      <c r="J20" s="1416"/>
      <c r="K20" s="1416"/>
      <c r="L20" s="1416"/>
      <c r="M20" s="1416"/>
      <c r="N20" s="1416"/>
      <c r="O20" s="1428"/>
      <c r="P20" s="1416"/>
      <c r="Q20" s="1430"/>
      <c r="R20" s="1419"/>
      <c r="S20" s="1418"/>
    </row>
    <row r="21" spans="1:20" ht="12.75" thickTop="1" x14ac:dyDescent="0.2"/>
    <row r="22" spans="1:20" x14ac:dyDescent="0.2">
      <c r="L22" s="1431" t="s">
        <v>990</v>
      </c>
      <c r="M22" s="1432">
        <v>11</v>
      </c>
    </row>
    <row r="23" spans="1:20" x14ac:dyDescent="0.2">
      <c r="B23" s="1402" t="s">
        <v>1254</v>
      </c>
      <c r="L23" s="1431" t="s">
        <v>991</v>
      </c>
      <c r="M23" s="1432">
        <v>7</v>
      </c>
    </row>
    <row r="24" spans="1:20" x14ac:dyDescent="0.2">
      <c r="B24" s="1402" t="s">
        <v>1255</v>
      </c>
      <c r="L24" s="1431" t="s">
        <v>994</v>
      </c>
      <c r="M24" s="1432">
        <v>1</v>
      </c>
    </row>
    <row r="25" spans="1:20" x14ac:dyDescent="0.2">
      <c r="L25" s="1431" t="s">
        <v>992</v>
      </c>
      <c r="M25" s="999">
        <f>+M24/M23</f>
        <v>0.14285714285714285</v>
      </c>
    </row>
    <row r="26" spans="1:20" x14ac:dyDescent="0.2">
      <c r="L26" s="1433" t="s">
        <v>993</v>
      </c>
      <c r="M26" s="999">
        <f>(M25*25%)</f>
        <v>3.5714285714285712E-2</v>
      </c>
    </row>
  </sheetData>
  <mergeCells count="16">
    <mergeCell ref="A3:Q3"/>
    <mergeCell ref="O5:Q6"/>
    <mergeCell ref="R5:S6"/>
    <mergeCell ref="F9:F19"/>
    <mergeCell ref="S11:S13"/>
    <mergeCell ref="A5:A7"/>
    <mergeCell ref="B5:B7"/>
    <mergeCell ref="C5:C7"/>
    <mergeCell ref="D5:D7"/>
    <mergeCell ref="E5:E6"/>
    <mergeCell ref="F5:F6"/>
    <mergeCell ref="G5:G6"/>
    <mergeCell ref="H5:H6"/>
    <mergeCell ref="I5:N6"/>
    <mergeCell ref="O11:O12"/>
    <mergeCell ref="Q11:Q12"/>
  </mergeCells>
  <printOptions horizontalCentered="1" verticalCentered="1"/>
  <pageMargins left="0" right="0" top="0" bottom="0" header="0" footer="0"/>
  <pageSetup scale="38" orientation="landscape" r:id="rId1"/>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7" tint="0.39997558519241921"/>
  </sheetPr>
  <dimension ref="A3:T194"/>
  <sheetViews>
    <sheetView zoomScale="80" zoomScaleNormal="80" workbookViewId="0">
      <pane xSplit="4" ySplit="7" topLeftCell="E8" activePane="bottomRight" state="frozen"/>
      <selection pane="topRight" activeCell="E1" sqref="E1"/>
      <selection pane="bottomLeft" activeCell="A8" sqref="A8"/>
      <selection pane="bottomRight" activeCell="P12" sqref="P12"/>
    </sheetView>
  </sheetViews>
  <sheetFormatPr baseColWidth="10" defaultRowHeight="12" x14ac:dyDescent="0.2"/>
  <cols>
    <col min="1" max="1" width="17.140625" style="1470" customWidth="1"/>
    <col min="2" max="2" width="19" style="1187" customWidth="1"/>
    <col min="3" max="3" width="42.85546875" style="1187" customWidth="1"/>
    <col min="4" max="4" width="11.42578125" style="1187"/>
    <col min="5" max="5" width="18.5703125" style="1445" customWidth="1"/>
    <col min="6" max="6" width="19.85546875" style="1187" customWidth="1"/>
    <col min="7" max="7" width="22.140625" style="1187" customWidth="1"/>
    <col min="8" max="8" width="13" style="1187" customWidth="1"/>
    <col min="9" max="9" width="15.42578125" style="1187" customWidth="1"/>
    <col min="10" max="10" width="18.5703125" style="1187" customWidth="1"/>
    <col min="11" max="11" width="14.5703125" style="1187" customWidth="1"/>
    <col min="12" max="12" width="14.7109375" style="1187" customWidth="1"/>
    <col min="13" max="13" width="11.42578125" style="1187"/>
    <col min="14" max="14" width="12.85546875" style="1187" customWidth="1"/>
    <col min="15" max="15" width="11.7109375" style="1187" bestFit="1" customWidth="1"/>
    <col min="16" max="16" width="18.28515625" style="1187" customWidth="1"/>
    <col min="17" max="17" width="11.42578125" style="1187"/>
    <col min="18" max="18" width="28.7109375" style="1187" customWidth="1"/>
    <col min="19" max="20" width="16.28515625" style="1187" hidden="1" customWidth="1"/>
    <col min="21" max="16384" width="11.42578125" style="1187"/>
  </cols>
  <sheetData>
    <row r="3" spans="1:20" ht="47.25" customHeight="1" x14ac:dyDescent="0.2">
      <c r="A3" s="1519" t="s">
        <v>1317</v>
      </c>
      <c r="B3" s="1520"/>
      <c r="C3" s="1520"/>
      <c r="D3" s="1520"/>
      <c r="E3" s="1520"/>
      <c r="F3" s="1520"/>
      <c r="G3" s="1520"/>
      <c r="H3" s="1520"/>
      <c r="I3" s="1520"/>
      <c r="J3" s="1520"/>
      <c r="K3" s="1520"/>
      <c r="L3" s="1520"/>
      <c r="M3" s="1520"/>
      <c r="N3" s="1520"/>
      <c r="O3" s="1520"/>
      <c r="P3" s="1520"/>
      <c r="Q3" s="1520"/>
      <c r="R3" s="1520"/>
      <c r="S3" s="1435"/>
      <c r="T3" s="1435"/>
    </row>
    <row r="4" spans="1:20" ht="12.75" thickBot="1" x14ac:dyDescent="0.25"/>
    <row r="5" spans="1:20" ht="18" customHeight="1" thickTop="1" thickBot="1" x14ac:dyDescent="0.25">
      <c r="A5" s="1761" t="s">
        <v>41</v>
      </c>
      <c r="B5" s="1761" t="s">
        <v>42</v>
      </c>
      <c r="C5" s="1763"/>
      <c r="D5" s="1761" t="s">
        <v>43</v>
      </c>
      <c r="E5" s="1578" t="s">
        <v>182</v>
      </c>
      <c r="F5" s="1764" t="s">
        <v>183</v>
      </c>
      <c r="G5" s="1761" t="s">
        <v>184</v>
      </c>
      <c r="H5" s="1761" t="s">
        <v>185</v>
      </c>
      <c r="I5" s="1761" t="s">
        <v>186</v>
      </c>
      <c r="J5" s="1762" t="s">
        <v>49</v>
      </c>
      <c r="K5" s="1762"/>
      <c r="L5" s="1762"/>
      <c r="M5" s="1762"/>
      <c r="N5" s="1762"/>
      <c r="O5" s="1762"/>
      <c r="P5" s="1600" t="s">
        <v>986</v>
      </c>
      <c r="Q5" s="1600"/>
      <c r="R5" s="1600"/>
      <c r="S5" s="1664" t="s">
        <v>1436</v>
      </c>
      <c r="T5" s="1664"/>
    </row>
    <row r="6" spans="1:20" ht="18" customHeight="1" thickTop="1" thickBot="1" x14ac:dyDescent="0.25">
      <c r="A6" s="1761"/>
      <c r="B6" s="1763"/>
      <c r="C6" s="1763"/>
      <c r="D6" s="1761"/>
      <c r="E6" s="1578"/>
      <c r="F6" s="1764"/>
      <c r="G6" s="1761"/>
      <c r="H6" s="1761"/>
      <c r="I6" s="1761"/>
      <c r="J6" s="1762"/>
      <c r="K6" s="1762"/>
      <c r="L6" s="1762"/>
      <c r="M6" s="1762"/>
      <c r="N6" s="1762"/>
      <c r="O6" s="1762"/>
      <c r="P6" s="1600"/>
      <c r="Q6" s="1600"/>
      <c r="R6" s="1600"/>
      <c r="S6" s="1664"/>
      <c r="T6" s="1664"/>
    </row>
    <row r="7" spans="1:20" ht="61.5" thickTop="1" thickBot="1" x14ac:dyDescent="0.25">
      <c r="A7" s="1761"/>
      <c r="B7" s="1763"/>
      <c r="C7" s="1763"/>
      <c r="D7" s="1761"/>
      <c r="E7" s="1578"/>
      <c r="F7" s="1485" t="s">
        <v>50</v>
      </c>
      <c r="G7" s="1486" t="s">
        <v>51</v>
      </c>
      <c r="H7" s="1486" t="s">
        <v>1493</v>
      </c>
      <c r="I7" s="1486" t="s">
        <v>53</v>
      </c>
      <c r="J7" s="1486" t="s">
        <v>54</v>
      </c>
      <c r="K7" s="1486" t="s">
        <v>1494</v>
      </c>
      <c r="L7" s="1486" t="s">
        <v>188</v>
      </c>
      <c r="M7" s="1486" t="s">
        <v>59</v>
      </c>
      <c r="N7" s="1485" t="s">
        <v>189</v>
      </c>
      <c r="O7" s="1485" t="s">
        <v>572</v>
      </c>
      <c r="P7" s="1486" t="s">
        <v>989</v>
      </c>
      <c r="Q7" s="1486" t="s">
        <v>987</v>
      </c>
      <c r="R7" s="1486" t="s">
        <v>996</v>
      </c>
      <c r="S7" s="1144" t="s">
        <v>973</v>
      </c>
      <c r="T7" s="1144" t="s">
        <v>1127</v>
      </c>
    </row>
    <row r="8" spans="1:20" s="1135" customFormat="1" ht="40.5" customHeight="1" thickTop="1" x14ac:dyDescent="0.2">
      <c r="A8" s="1425" t="s">
        <v>1318</v>
      </c>
      <c r="B8" s="1765" t="s">
        <v>1319</v>
      </c>
      <c r="C8" s="1765"/>
      <c r="D8" s="1175"/>
      <c r="E8" s="1190">
        <f>+E9+E28</f>
        <v>1999999999.5</v>
      </c>
      <c r="F8" s="937" t="s">
        <v>74</v>
      </c>
      <c r="G8" s="1496" t="s">
        <v>1320</v>
      </c>
      <c r="H8" s="937" t="s">
        <v>65</v>
      </c>
      <c r="I8" s="938" t="s">
        <v>193</v>
      </c>
      <c r="J8" s="938"/>
      <c r="K8" s="938"/>
      <c r="L8" s="939"/>
      <c r="M8" s="937"/>
      <c r="N8" s="1168"/>
      <c r="O8" s="1168"/>
      <c r="P8" s="1168"/>
      <c r="Q8" s="1168"/>
      <c r="R8" s="943"/>
      <c r="S8" s="944"/>
      <c r="T8" s="1487"/>
    </row>
    <row r="9" spans="1:20" s="1469" customFormat="1" ht="19.5" customHeight="1" x14ac:dyDescent="0.2">
      <c r="A9" s="1473"/>
      <c r="B9" s="1766" t="s">
        <v>1321</v>
      </c>
      <c r="C9" s="1768" t="s">
        <v>1322</v>
      </c>
      <c r="D9" s="1767"/>
      <c r="E9" s="1767">
        <f>SUM(E11:E27)</f>
        <v>463687332.5</v>
      </c>
      <c r="F9" s="1759"/>
      <c r="G9" s="1766"/>
      <c r="H9" s="1759"/>
      <c r="I9" s="1759"/>
      <c r="J9" s="1760"/>
      <c r="K9" s="1759"/>
      <c r="L9" s="1760"/>
      <c r="M9" s="1760"/>
      <c r="N9" s="1772"/>
      <c r="O9" s="1759"/>
      <c r="P9" s="1759"/>
      <c r="Q9" s="1759"/>
      <c r="R9" s="1773"/>
      <c r="S9" s="1775"/>
      <c r="T9" s="1770"/>
    </row>
    <row r="10" spans="1:20" s="1469" customFormat="1" ht="19.5" customHeight="1" x14ac:dyDescent="0.2">
      <c r="A10" s="1473"/>
      <c r="B10" s="1766"/>
      <c r="C10" s="1769"/>
      <c r="D10" s="1767"/>
      <c r="E10" s="1767"/>
      <c r="F10" s="1759"/>
      <c r="G10" s="1766"/>
      <c r="H10" s="1759"/>
      <c r="I10" s="1759"/>
      <c r="J10" s="1760"/>
      <c r="K10" s="1759"/>
      <c r="L10" s="1760"/>
      <c r="M10" s="1760"/>
      <c r="N10" s="1772"/>
      <c r="O10" s="1759"/>
      <c r="P10" s="1759"/>
      <c r="Q10" s="1759"/>
      <c r="R10" s="1774"/>
      <c r="S10" s="1776"/>
      <c r="T10" s="1771"/>
    </row>
    <row r="11" spans="1:20" s="1469" customFormat="1" ht="36" x14ac:dyDescent="0.2">
      <c r="A11" s="1777" t="s">
        <v>1318</v>
      </c>
      <c r="B11" s="1766" t="s">
        <v>1323</v>
      </c>
      <c r="C11" s="1447" t="s">
        <v>1319</v>
      </c>
      <c r="D11" s="1462" t="s">
        <v>1324</v>
      </c>
      <c r="E11" s="1152">
        <v>19200000</v>
      </c>
      <c r="F11" s="1455"/>
      <c r="G11" s="1468"/>
      <c r="H11" s="1455" t="s">
        <v>65</v>
      </c>
      <c r="I11" s="1455"/>
      <c r="J11" s="1454" t="s">
        <v>586</v>
      </c>
      <c r="K11" s="1454" t="str">
        <f>+J11</f>
        <v>Marzo</v>
      </c>
      <c r="L11" s="1454" t="s">
        <v>442</v>
      </c>
      <c r="M11" s="1454" t="s">
        <v>444</v>
      </c>
      <c r="N11" s="1457" t="s">
        <v>442</v>
      </c>
      <c r="O11" s="1457" t="s">
        <v>1325</v>
      </c>
      <c r="P11" s="1436"/>
      <c r="Q11" s="1453" t="s">
        <v>1052</v>
      </c>
      <c r="R11" s="1758" t="s">
        <v>1326</v>
      </c>
      <c r="S11" s="1482"/>
      <c r="T11" s="1758" t="s">
        <v>1326</v>
      </c>
    </row>
    <row r="12" spans="1:20" s="1469" customFormat="1" ht="36" x14ac:dyDescent="0.2">
      <c r="A12" s="1777"/>
      <c r="B12" s="1766"/>
      <c r="C12" s="1447" t="s">
        <v>1319</v>
      </c>
      <c r="D12" s="1462" t="s">
        <v>1324</v>
      </c>
      <c r="E12" s="1152">
        <v>7300000</v>
      </c>
      <c r="F12" s="1488"/>
      <c r="G12" s="1468"/>
      <c r="H12" s="1455" t="s">
        <v>65</v>
      </c>
      <c r="I12" s="1455"/>
      <c r="J12" s="1454" t="s">
        <v>586</v>
      </c>
      <c r="K12" s="1454" t="str">
        <f t="shared" ref="K12:K22" si="0">+J12</f>
        <v>Marzo</v>
      </c>
      <c r="L12" s="1454" t="s">
        <v>442</v>
      </c>
      <c r="M12" s="1454" t="s">
        <v>444</v>
      </c>
      <c r="N12" s="1457" t="s">
        <v>442</v>
      </c>
      <c r="O12" s="1457" t="s">
        <v>1325</v>
      </c>
      <c r="P12" s="1436"/>
      <c r="Q12" s="1453" t="s">
        <v>1052</v>
      </c>
      <c r="R12" s="1758"/>
      <c r="S12" s="1482"/>
      <c r="T12" s="1758"/>
    </row>
    <row r="13" spans="1:20" s="1469" customFormat="1" ht="36" x14ac:dyDescent="0.2">
      <c r="A13" s="1777"/>
      <c r="B13" s="1766"/>
      <c r="C13" s="1447" t="s">
        <v>1319</v>
      </c>
      <c r="D13" s="1462" t="s">
        <v>1324</v>
      </c>
      <c r="E13" s="1152">
        <v>9500000</v>
      </c>
      <c r="F13" s="1455"/>
      <c r="G13" s="1468"/>
      <c r="H13" s="1455" t="s">
        <v>65</v>
      </c>
      <c r="I13" s="1455"/>
      <c r="J13" s="1454" t="s">
        <v>586</v>
      </c>
      <c r="K13" s="1454" t="str">
        <f t="shared" si="0"/>
        <v>Marzo</v>
      </c>
      <c r="L13" s="1454" t="s">
        <v>442</v>
      </c>
      <c r="M13" s="1454" t="s">
        <v>444</v>
      </c>
      <c r="N13" s="1457" t="s">
        <v>442</v>
      </c>
      <c r="O13" s="1457" t="s">
        <v>1325</v>
      </c>
      <c r="P13" s="1436"/>
      <c r="Q13" s="1453" t="s">
        <v>1052</v>
      </c>
      <c r="R13" s="1758"/>
      <c r="S13" s="1482"/>
      <c r="T13" s="1758"/>
    </row>
    <row r="14" spans="1:20" s="1469" customFormat="1" ht="36" x14ac:dyDescent="0.2">
      <c r="A14" s="1777"/>
      <c r="B14" s="1766"/>
      <c r="C14" s="1447" t="s">
        <v>1319</v>
      </c>
      <c r="D14" s="1462" t="s">
        <v>1324</v>
      </c>
      <c r="E14" s="1152">
        <v>3600000</v>
      </c>
      <c r="F14" s="1488"/>
      <c r="G14" s="1468"/>
      <c r="H14" s="1455" t="s">
        <v>65</v>
      </c>
      <c r="I14" s="1455"/>
      <c r="J14" s="1454" t="s">
        <v>586</v>
      </c>
      <c r="K14" s="1454" t="str">
        <f t="shared" si="0"/>
        <v>Marzo</v>
      </c>
      <c r="L14" s="1454" t="s">
        <v>442</v>
      </c>
      <c r="M14" s="1454" t="s">
        <v>444</v>
      </c>
      <c r="N14" s="1457" t="s">
        <v>442</v>
      </c>
      <c r="O14" s="1457" t="s">
        <v>1325</v>
      </c>
      <c r="P14" s="1436"/>
      <c r="Q14" s="1453" t="s">
        <v>1052</v>
      </c>
      <c r="R14" s="1758"/>
      <c r="S14" s="1482"/>
      <c r="T14" s="1758"/>
    </row>
    <row r="15" spans="1:20" s="1469" customFormat="1" ht="36" x14ac:dyDescent="0.2">
      <c r="A15" s="1777"/>
      <c r="B15" s="1766"/>
      <c r="C15" s="1447" t="s">
        <v>1319</v>
      </c>
      <c r="D15" s="1462" t="s">
        <v>1324</v>
      </c>
      <c r="E15" s="1152">
        <v>7600000</v>
      </c>
      <c r="F15" s="1455"/>
      <c r="G15" s="1468"/>
      <c r="H15" s="1455" t="s">
        <v>65</v>
      </c>
      <c r="I15" s="1455"/>
      <c r="J15" s="1454" t="s">
        <v>586</v>
      </c>
      <c r="K15" s="1454" t="str">
        <f t="shared" si="0"/>
        <v>Marzo</v>
      </c>
      <c r="L15" s="1454" t="s">
        <v>442</v>
      </c>
      <c r="M15" s="1454" t="s">
        <v>444</v>
      </c>
      <c r="N15" s="1457" t="s">
        <v>442</v>
      </c>
      <c r="O15" s="1457" t="s">
        <v>1325</v>
      </c>
      <c r="P15" s="1436"/>
      <c r="Q15" s="1453" t="s">
        <v>1052</v>
      </c>
      <c r="R15" s="1758"/>
      <c r="S15" s="1482"/>
      <c r="T15" s="1758"/>
    </row>
    <row r="16" spans="1:20" s="1469" customFormat="1" ht="36" x14ac:dyDescent="0.2">
      <c r="A16" s="1777"/>
      <c r="B16" s="1766"/>
      <c r="C16" s="1447" t="s">
        <v>1319</v>
      </c>
      <c r="D16" s="1462" t="s">
        <v>1324</v>
      </c>
      <c r="E16" s="1152">
        <v>9746100</v>
      </c>
      <c r="F16" s="1455"/>
      <c r="G16" s="1468"/>
      <c r="H16" s="1455" t="s">
        <v>65</v>
      </c>
      <c r="I16" s="1455"/>
      <c r="J16" s="1454" t="s">
        <v>586</v>
      </c>
      <c r="K16" s="1454" t="str">
        <f t="shared" si="0"/>
        <v>Marzo</v>
      </c>
      <c r="L16" s="1454" t="s">
        <v>443</v>
      </c>
      <c r="M16" s="1454" t="s">
        <v>444</v>
      </c>
      <c r="N16" s="1457" t="s">
        <v>609</v>
      </c>
      <c r="O16" s="1457" t="s">
        <v>609</v>
      </c>
      <c r="P16" s="1436"/>
      <c r="Q16" s="1453" t="s">
        <v>1052</v>
      </c>
      <c r="R16" s="1758"/>
      <c r="S16" s="1482"/>
      <c r="T16" s="1758"/>
    </row>
    <row r="17" spans="1:20" s="1469" customFormat="1" ht="36" x14ac:dyDescent="0.2">
      <c r="A17" s="1777"/>
      <c r="B17" s="1766"/>
      <c r="C17" s="1447" t="s">
        <v>1319</v>
      </c>
      <c r="D17" s="1462" t="s">
        <v>1324</v>
      </c>
      <c r="E17" s="1152">
        <v>6090000</v>
      </c>
      <c r="F17" s="1455"/>
      <c r="G17" s="1468"/>
      <c r="H17" s="1455" t="s">
        <v>65</v>
      </c>
      <c r="I17" s="1455"/>
      <c r="J17" s="1454" t="s">
        <v>586</v>
      </c>
      <c r="K17" s="1454" t="str">
        <f t="shared" si="0"/>
        <v>Marzo</v>
      </c>
      <c r="L17" s="1454" t="s">
        <v>443</v>
      </c>
      <c r="M17" s="1454" t="s">
        <v>444</v>
      </c>
      <c r="N17" s="1457" t="s">
        <v>609</v>
      </c>
      <c r="O17" s="1457" t="s">
        <v>609</v>
      </c>
      <c r="P17" s="1436"/>
      <c r="Q17" s="1453" t="s">
        <v>1052</v>
      </c>
      <c r="R17" s="1758"/>
      <c r="S17" s="1482"/>
      <c r="T17" s="1758"/>
    </row>
    <row r="18" spans="1:20" s="1469" customFormat="1" ht="36" x14ac:dyDescent="0.2">
      <c r="A18" s="1777"/>
      <c r="B18" s="1766"/>
      <c r="C18" s="1447" t="s">
        <v>1319</v>
      </c>
      <c r="D18" s="1462" t="s">
        <v>1324</v>
      </c>
      <c r="E18" s="1152">
        <v>7800000</v>
      </c>
      <c r="F18" s="1455"/>
      <c r="G18" s="1468"/>
      <c r="H18" s="1455" t="s">
        <v>65</v>
      </c>
      <c r="I18" s="1455"/>
      <c r="J18" s="1454" t="s">
        <v>586</v>
      </c>
      <c r="K18" s="1454" t="str">
        <f t="shared" si="0"/>
        <v>Marzo</v>
      </c>
      <c r="L18" s="1454" t="s">
        <v>443</v>
      </c>
      <c r="M18" s="1454" t="s">
        <v>444</v>
      </c>
      <c r="N18" s="1457" t="s">
        <v>609</v>
      </c>
      <c r="O18" s="1457" t="s">
        <v>609</v>
      </c>
      <c r="P18" s="1436"/>
      <c r="Q18" s="1453" t="s">
        <v>1052</v>
      </c>
      <c r="R18" s="1758"/>
      <c r="S18" s="1482"/>
      <c r="T18" s="1758"/>
    </row>
    <row r="19" spans="1:20" s="1469" customFormat="1" ht="36" x14ac:dyDescent="0.2">
      <c r="A19" s="1777"/>
      <c r="B19" s="1766"/>
      <c r="C19" s="1447" t="s">
        <v>1319</v>
      </c>
      <c r="D19" s="1462" t="s">
        <v>1324</v>
      </c>
      <c r="E19" s="1152">
        <v>75000000</v>
      </c>
      <c r="F19" s="1455"/>
      <c r="G19" s="1468"/>
      <c r="H19" s="1455" t="s">
        <v>65</v>
      </c>
      <c r="I19" s="1455"/>
      <c r="J19" s="1454" t="s">
        <v>586</v>
      </c>
      <c r="K19" s="1454" t="str">
        <f t="shared" si="0"/>
        <v>Marzo</v>
      </c>
      <c r="L19" s="1454" t="s">
        <v>443</v>
      </c>
      <c r="M19" s="1454" t="s">
        <v>444</v>
      </c>
      <c r="N19" s="1457" t="s">
        <v>609</v>
      </c>
      <c r="O19" s="1457" t="s">
        <v>609</v>
      </c>
      <c r="P19" s="1436"/>
      <c r="Q19" s="1453" t="s">
        <v>1052</v>
      </c>
      <c r="R19" s="1758"/>
      <c r="S19" s="1482"/>
      <c r="T19" s="1758"/>
    </row>
    <row r="20" spans="1:20" s="1469" customFormat="1" ht="36" x14ac:dyDescent="0.2">
      <c r="A20" s="1777"/>
      <c r="B20" s="1766"/>
      <c r="C20" s="1447" t="s">
        <v>1319</v>
      </c>
      <c r="D20" s="1462" t="s">
        <v>1324</v>
      </c>
      <c r="E20" s="1152">
        <v>75000000</v>
      </c>
      <c r="F20" s="1455"/>
      <c r="G20" s="1468"/>
      <c r="H20" s="1455" t="s">
        <v>65</v>
      </c>
      <c r="I20" s="1455"/>
      <c r="J20" s="1454" t="s">
        <v>586</v>
      </c>
      <c r="K20" s="1454" t="str">
        <f t="shared" si="0"/>
        <v>Marzo</v>
      </c>
      <c r="L20" s="1454" t="s">
        <v>443</v>
      </c>
      <c r="M20" s="1454" t="s">
        <v>444</v>
      </c>
      <c r="N20" s="1457" t="s">
        <v>609</v>
      </c>
      <c r="O20" s="1457" t="s">
        <v>609</v>
      </c>
      <c r="P20" s="1436"/>
      <c r="Q20" s="1453" t="s">
        <v>1052</v>
      </c>
      <c r="R20" s="1758"/>
      <c r="S20" s="1482"/>
      <c r="T20" s="1758"/>
    </row>
    <row r="21" spans="1:20" s="1469" customFormat="1" ht="36" x14ac:dyDescent="0.2">
      <c r="A21" s="1777"/>
      <c r="B21" s="1766"/>
      <c r="C21" s="1447" t="s">
        <v>1319</v>
      </c>
      <c r="D21" s="1462" t="s">
        <v>1324</v>
      </c>
      <c r="E21" s="1152">
        <v>40000000</v>
      </c>
      <c r="F21" s="1455"/>
      <c r="G21" s="1468"/>
      <c r="H21" s="1455" t="s">
        <v>65</v>
      </c>
      <c r="I21" s="1455"/>
      <c r="J21" s="1454" t="s">
        <v>586</v>
      </c>
      <c r="K21" s="1454" t="str">
        <f t="shared" si="0"/>
        <v>Marzo</v>
      </c>
      <c r="L21" s="1454" t="s">
        <v>443</v>
      </c>
      <c r="M21" s="1454" t="s">
        <v>444</v>
      </c>
      <c r="N21" s="1457" t="s">
        <v>609</v>
      </c>
      <c r="O21" s="1457" t="s">
        <v>609</v>
      </c>
      <c r="P21" s="1436"/>
      <c r="Q21" s="1453" t="s">
        <v>1052</v>
      </c>
      <c r="R21" s="1758"/>
      <c r="S21" s="1482"/>
      <c r="T21" s="1758"/>
    </row>
    <row r="22" spans="1:20" s="1469" customFormat="1" ht="36" x14ac:dyDescent="0.2">
      <c r="A22" s="1777"/>
      <c r="B22" s="1766"/>
      <c r="C22" s="1447" t="s">
        <v>1319</v>
      </c>
      <c r="D22" s="1462" t="s">
        <v>1324</v>
      </c>
      <c r="E22" s="1152">
        <v>6291232.5</v>
      </c>
      <c r="F22" s="1455"/>
      <c r="G22" s="1468"/>
      <c r="H22" s="1455" t="s">
        <v>65</v>
      </c>
      <c r="I22" s="1455"/>
      <c r="J22" s="1454" t="s">
        <v>586</v>
      </c>
      <c r="K22" s="1454" t="str">
        <f t="shared" si="0"/>
        <v>Marzo</v>
      </c>
      <c r="L22" s="1454" t="s">
        <v>443</v>
      </c>
      <c r="M22" s="1454" t="s">
        <v>444</v>
      </c>
      <c r="N22" s="1457" t="s">
        <v>609</v>
      </c>
      <c r="O22" s="1457" t="s">
        <v>609</v>
      </c>
      <c r="P22" s="1436"/>
      <c r="Q22" s="1453" t="s">
        <v>1052</v>
      </c>
      <c r="R22" s="1758"/>
      <c r="S22" s="1482"/>
      <c r="T22" s="1758"/>
    </row>
    <row r="23" spans="1:20" s="1469" customFormat="1" ht="36" x14ac:dyDescent="0.2">
      <c r="A23" s="1777"/>
      <c r="B23" s="1766"/>
      <c r="C23" s="1447" t="s">
        <v>1319</v>
      </c>
      <c r="D23" s="1462" t="s">
        <v>1324</v>
      </c>
      <c r="E23" s="1152">
        <v>90720000</v>
      </c>
      <c r="F23" s="1455"/>
      <c r="G23" s="1468"/>
      <c r="H23" s="1455" t="s">
        <v>65</v>
      </c>
      <c r="I23" s="1455"/>
      <c r="J23" s="1454" t="s">
        <v>442</v>
      </c>
      <c r="K23" s="1454" t="s">
        <v>442</v>
      </c>
      <c r="L23" s="1454" t="s">
        <v>609</v>
      </c>
      <c r="M23" s="1454" t="s">
        <v>444</v>
      </c>
      <c r="N23" s="1454" t="s">
        <v>609</v>
      </c>
      <c r="O23" s="1457" t="s">
        <v>1327</v>
      </c>
      <c r="P23" s="1436"/>
      <c r="Q23" s="1453" t="s">
        <v>193</v>
      </c>
      <c r="R23" s="1475"/>
      <c r="S23" s="1482"/>
      <c r="T23" s="1474"/>
    </row>
    <row r="24" spans="1:20" s="1469" customFormat="1" ht="36" x14ac:dyDescent="0.2">
      <c r="A24" s="1777"/>
      <c r="B24" s="1766"/>
      <c r="C24" s="1447" t="s">
        <v>1319</v>
      </c>
      <c r="D24" s="1462" t="s">
        <v>1324</v>
      </c>
      <c r="E24" s="1152">
        <v>40320000</v>
      </c>
      <c r="F24" s="1455"/>
      <c r="G24" s="1468"/>
      <c r="H24" s="1455" t="s">
        <v>65</v>
      </c>
      <c r="I24" s="1455"/>
      <c r="J24" s="1454" t="s">
        <v>442</v>
      </c>
      <c r="K24" s="1454" t="s">
        <v>442</v>
      </c>
      <c r="L24" s="1454" t="s">
        <v>609</v>
      </c>
      <c r="M24" s="1454" t="s">
        <v>444</v>
      </c>
      <c r="N24" s="1454" t="s">
        <v>609</v>
      </c>
      <c r="O24" s="1457" t="s">
        <v>1327</v>
      </c>
      <c r="P24" s="1436"/>
      <c r="Q24" s="1453" t="s">
        <v>193</v>
      </c>
      <c r="R24" s="1475"/>
      <c r="S24" s="1482"/>
      <c r="T24" s="1474"/>
    </row>
    <row r="25" spans="1:20" s="1469" customFormat="1" ht="36" x14ac:dyDescent="0.2">
      <c r="A25" s="1777"/>
      <c r="B25" s="1766"/>
      <c r="C25" s="1447" t="s">
        <v>1319</v>
      </c>
      <c r="D25" s="1462" t="s">
        <v>1324</v>
      </c>
      <c r="E25" s="1152">
        <v>30240000</v>
      </c>
      <c r="F25" s="1455"/>
      <c r="G25" s="1468"/>
      <c r="H25" s="1455" t="s">
        <v>65</v>
      </c>
      <c r="I25" s="1455"/>
      <c r="J25" s="1454" t="s">
        <v>442</v>
      </c>
      <c r="K25" s="1454" t="s">
        <v>442</v>
      </c>
      <c r="L25" s="1454" t="s">
        <v>609</v>
      </c>
      <c r="M25" s="1454" t="s">
        <v>444</v>
      </c>
      <c r="N25" s="1454" t="s">
        <v>609</v>
      </c>
      <c r="O25" s="1457" t="s">
        <v>1327</v>
      </c>
      <c r="P25" s="1436"/>
      <c r="Q25" s="1453" t="s">
        <v>193</v>
      </c>
      <c r="R25" s="1475"/>
      <c r="S25" s="1482"/>
      <c r="T25" s="1474"/>
    </row>
    <row r="26" spans="1:20" s="1469" customFormat="1" ht="36" x14ac:dyDescent="0.2">
      <c r="A26" s="1777"/>
      <c r="B26" s="1766"/>
      <c r="C26" s="1447" t="s">
        <v>1319</v>
      </c>
      <c r="D26" s="1462" t="s">
        <v>1324</v>
      </c>
      <c r="E26" s="1152">
        <v>20160000</v>
      </c>
      <c r="F26" s="1455"/>
      <c r="G26" s="1468"/>
      <c r="H26" s="1455" t="s">
        <v>65</v>
      </c>
      <c r="I26" s="1455"/>
      <c r="J26" s="1454" t="s">
        <v>442</v>
      </c>
      <c r="K26" s="1454" t="s">
        <v>442</v>
      </c>
      <c r="L26" s="1454" t="s">
        <v>609</v>
      </c>
      <c r="M26" s="1454" t="s">
        <v>444</v>
      </c>
      <c r="N26" s="1454" t="s">
        <v>609</v>
      </c>
      <c r="O26" s="1457" t="s">
        <v>1327</v>
      </c>
      <c r="P26" s="1436"/>
      <c r="Q26" s="1453" t="s">
        <v>193</v>
      </c>
      <c r="R26" s="1475"/>
      <c r="S26" s="1482"/>
      <c r="T26" s="1474"/>
    </row>
    <row r="27" spans="1:20" s="1469" customFormat="1" ht="36" x14ac:dyDescent="0.2">
      <c r="A27" s="1777"/>
      <c r="B27" s="1766"/>
      <c r="C27" s="1447" t="s">
        <v>1319</v>
      </c>
      <c r="D27" s="1462" t="s">
        <v>1324</v>
      </c>
      <c r="E27" s="1152">
        <v>15120000</v>
      </c>
      <c r="F27" s="1455"/>
      <c r="G27" s="1468"/>
      <c r="H27" s="1455" t="s">
        <v>65</v>
      </c>
      <c r="I27" s="1455"/>
      <c r="J27" s="1454" t="s">
        <v>442</v>
      </c>
      <c r="K27" s="1454" t="s">
        <v>442</v>
      </c>
      <c r="L27" s="1454" t="s">
        <v>609</v>
      </c>
      <c r="M27" s="1454" t="s">
        <v>444</v>
      </c>
      <c r="N27" s="1454" t="s">
        <v>609</v>
      </c>
      <c r="O27" s="1457" t="s">
        <v>1327</v>
      </c>
      <c r="P27" s="1436"/>
      <c r="Q27" s="1453" t="s">
        <v>193</v>
      </c>
      <c r="R27" s="1475"/>
      <c r="S27" s="1482"/>
      <c r="T27" s="1474"/>
    </row>
    <row r="28" spans="1:20" s="1469" customFormat="1" ht="36" x14ac:dyDescent="0.2">
      <c r="A28" s="1473"/>
      <c r="B28" s="1436" t="s">
        <v>1321</v>
      </c>
      <c r="C28" s="1766" t="s">
        <v>1328</v>
      </c>
      <c r="D28" s="1766"/>
      <c r="E28" s="1163">
        <f>SUM(E30:E89)</f>
        <v>1536312667</v>
      </c>
      <c r="F28" s="1455"/>
      <c r="G28" s="1468"/>
      <c r="H28" s="1455"/>
      <c r="I28" s="1455"/>
      <c r="J28" s="1456"/>
      <c r="K28" s="1455"/>
      <c r="L28" s="1456"/>
      <c r="M28" s="1456"/>
      <c r="N28" s="1457"/>
      <c r="O28" s="1455"/>
      <c r="P28" s="1436"/>
      <c r="Q28" s="1453"/>
      <c r="R28" s="1475"/>
      <c r="S28" s="1482"/>
      <c r="T28" s="1474"/>
    </row>
    <row r="29" spans="1:20" s="1469" customFormat="1" x14ac:dyDescent="0.2">
      <c r="A29" s="1473"/>
      <c r="B29" s="1436"/>
      <c r="C29" s="1436"/>
      <c r="D29" s="1436"/>
      <c r="E29" s="1163"/>
      <c r="F29" s="1455"/>
      <c r="G29" s="1468"/>
      <c r="H29" s="1455"/>
      <c r="I29" s="1455"/>
      <c r="J29" s="1456"/>
      <c r="K29" s="1455"/>
      <c r="L29" s="1456"/>
      <c r="M29" s="1456"/>
      <c r="N29" s="1457"/>
      <c r="O29" s="1455"/>
      <c r="P29" s="1436"/>
      <c r="Q29" s="1453"/>
      <c r="R29" s="1475"/>
      <c r="S29" s="1482"/>
      <c r="T29" s="1474"/>
    </row>
    <row r="30" spans="1:20" s="1469" customFormat="1" ht="36" x14ac:dyDescent="0.2">
      <c r="A30" s="1777" t="s">
        <v>1318</v>
      </c>
      <c r="B30" s="1766" t="s">
        <v>1329</v>
      </c>
      <c r="C30" s="1489" t="s">
        <v>1319</v>
      </c>
      <c r="D30" s="1462" t="s">
        <v>1324</v>
      </c>
      <c r="E30" s="1152">
        <v>7000000</v>
      </c>
      <c r="F30" s="1455"/>
      <c r="G30" s="1468"/>
      <c r="H30" s="1455" t="s">
        <v>65</v>
      </c>
      <c r="I30" s="1455"/>
      <c r="J30" s="1454" t="s">
        <v>5</v>
      </c>
      <c r="K30" s="1457" t="s">
        <v>5</v>
      </c>
      <c r="L30" s="1454" t="s">
        <v>6</v>
      </c>
      <c r="M30" s="1454" t="s">
        <v>7</v>
      </c>
      <c r="N30" s="1457" t="s">
        <v>6</v>
      </c>
      <c r="O30" s="1457" t="s">
        <v>6</v>
      </c>
      <c r="P30" s="1436"/>
      <c r="Q30" s="1453" t="s">
        <v>1052</v>
      </c>
      <c r="R30" s="1758" t="s">
        <v>1330</v>
      </c>
      <c r="S30" s="1482"/>
      <c r="T30" s="1758" t="s">
        <v>1330</v>
      </c>
    </row>
    <row r="31" spans="1:20" s="1469" customFormat="1" ht="36" x14ac:dyDescent="0.2">
      <c r="A31" s="1777"/>
      <c r="B31" s="1766"/>
      <c r="C31" s="1489" t="s">
        <v>1319</v>
      </c>
      <c r="D31" s="1462" t="s">
        <v>1324</v>
      </c>
      <c r="E31" s="1152">
        <v>20000000</v>
      </c>
      <c r="F31" s="1455"/>
      <c r="G31" s="1468"/>
      <c r="H31" s="1455" t="s">
        <v>65</v>
      </c>
      <c r="I31" s="1455"/>
      <c r="J31" s="1454" t="s">
        <v>5</v>
      </c>
      <c r="K31" s="1457" t="s">
        <v>5</v>
      </c>
      <c r="L31" s="1454" t="s">
        <v>6</v>
      </c>
      <c r="M31" s="1454" t="s">
        <v>7</v>
      </c>
      <c r="N31" s="1457" t="s">
        <v>6</v>
      </c>
      <c r="O31" s="1457" t="s">
        <v>6</v>
      </c>
      <c r="P31" s="1436"/>
      <c r="Q31" s="1453" t="s">
        <v>1052</v>
      </c>
      <c r="R31" s="1758"/>
      <c r="S31" s="1482"/>
      <c r="T31" s="1758"/>
    </row>
    <row r="32" spans="1:20" s="1469" customFormat="1" ht="36" x14ac:dyDescent="0.2">
      <c r="A32" s="1777"/>
      <c r="B32" s="1766"/>
      <c r="C32" s="1489" t="s">
        <v>1319</v>
      </c>
      <c r="D32" s="1462" t="s">
        <v>1324</v>
      </c>
      <c r="E32" s="1152">
        <v>20000000</v>
      </c>
      <c r="F32" s="1455"/>
      <c r="G32" s="1468"/>
      <c r="H32" s="1455" t="s">
        <v>65</v>
      </c>
      <c r="I32" s="1455"/>
      <c r="J32" s="1454" t="s">
        <v>6</v>
      </c>
      <c r="K32" s="1457" t="s">
        <v>6</v>
      </c>
      <c r="L32" s="1454" t="s">
        <v>7</v>
      </c>
      <c r="M32" s="1454" t="s">
        <v>8</v>
      </c>
      <c r="N32" s="1457" t="s">
        <v>7</v>
      </c>
      <c r="O32" s="1457" t="s">
        <v>7</v>
      </c>
      <c r="P32" s="1436"/>
      <c r="Q32" s="1453" t="s">
        <v>1052</v>
      </c>
      <c r="R32" s="1475" t="s">
        <v>1326</v>
      </c>
      <c r="S32" s="1482"/>
      <c r="T32" s="1474"/>
    </row>
    <row r="33" spans="1:20" s="1469" customFormat="1" ht="36" x14ac:dyDescent="0.2">
      <c r="A33" s="1777"/>
      <c r="B33" s="1766"/>
      <c r="C33" s="1489" t="s">
        <v>1319</v>
      </c>
      <c r="D33" s="1462" t="s">
        <v>1324</v>
      </c>
      <c r="E33" s="1152">
        <v>4886667</v>
      </c>
      <c r="F33" s="1455"/>
      <c r="G33" s="1468"/>
      <c r="H33" s="1455" t="s">
        <v>65</v>
      </c>
      <c r="I33" s="1455"/>
      <c r="J33" s="1454" t="s">
        <v>8</v>
      </c>
      <c r="K33" s="1454" t="s">
        <v>8</v>
      </c>
      <c r="L33" s="1454" t="s">
        <v>9</v>
      </c>
      <c r="M33" s="1454" t="s">
        <v>10</v>
      </c>
      <c r="N33" s="1454" t="s">
        <v>9</v>
      </c>
      <c r="O33" s="1454" t="s">
        <v>9</v>
      </c>
      <c r="P33" s="1436"/>
      <c r="Q33" s="1453" t="s">
        <v>193</v>
      </c>
      <c r="R33" s="1475"/>
      <c r="S33" s="1482"/>
      <c r="T33" s="1474"/>
    </row>
    <row r="34" spans="1:20" s="1469" customFormat="1" ht="36" x14ac:dyDescent="0.2">
      <c r="A34" s="1777"/>
      <c r="B34" s="1766"/>
      <c r="C34" s="1489" t="s">
        <v>1319</v>
      </c>
      <c r="D34" s="1462" t="s">
        <v>1324</v>
      </c>
      <c r="E34" s="1152">
        <v>30000000</v>
      </c>
      <c r="F34" s="1455"/>
      <c r="G34" s="1468"/>
      <c r="H34" s="1455" t="s">
        <v>65</v>
      </c>
      <c r="I34" s="1455"/>
      <c r="J34" s="1454" t="s">
        <v>6</v>
      </c>
      <c r="K34" s="1457" t="s">
        <v>6</v>
      </c>
      <c r="L34" s="1454" t="s">
        <v>6</v>
      </c>
      <c r="M34" s="1454" t="s">
        <v>8</v>
      </c>
      <c r="N34" s="1457" t="s">
        <v>6</v>
      </c>
      <c r="O34" s="1457" t="s">
        <v>7</v>
      </c>
      <c r="P34" s="1436"/>
      <c r="Q34" s="1453" t="s">
        <v>1052</v>
      </c>
      <c r="R34" s="1758" t="s">
        <v>1330</v>
      </c>
      <c r="S34" s="1482"/>
      <c r="T34" s="1758" t="s">
        <v>1330</v>
      </c>
    </row>
    <row r="35" spans="1:20" s="1469" customFormat="1" ht="36" x14ac:dyDescent="0.2">
      <c r="A35" s="1777"/>
      <c r="B35" s="1766"/>
      <c r="C35" s="1489" t="s">
        <v>1319</v>
      </c>
      <c r="D35" s="1462" t="s">
        <v>1324</v>
      </c>
      <c r="E35" s="1152">
        <v>40000000</v>
      </c>
      <c r="F35" s="1455"/>
      <c r="G35" s="1468"/>
      <c r="H35" s="1455" t="s">
        <v>65</v>
      </c>
      <c r="I35" s="1455"/>
      <c r="J35" s="1454" t="s">
        <v>5</v>
      </c>
      <c r="K35" s="1457" t="s">
        <v>5</v>
      </c>
      <c r="L35" s="1454" t="s">
        <v>6</v>
      </c>
      <c r="M35" s="1454" t="s">
        <v>9</v>
      </c>
      <c r="N35" s="1457" t="s">
        <v>6</v>
      </c>
      <c r="O35" s="1457" t="s">
        <v>8</v>
      </c>
      <c r="P35" s="1436"/>
      <c r="Q35" s="1453" t="s">
        <v>1052</v>
      </c>
      <c r="R35" s="1758"/>
      <c r="S35" s="1482"/>
      <c r="T35" s="1758"/>
    </row>
    <row r="36" spans="1:20" s="1469" customFormat="1" ht="36" x14ac:dyDescent="0.2">
      <c r="A36" s="1777"/>
      <c r="B36" s="1766"/>
      <c r="C36" s="1489" t="s">
        <v>1319</v>
      </c>
      <c r="D36" s="1462" t="s">
        <v>1324</v>
      </c>
      <c r="E36" s="1152">
        <v>100000000</v>
      </c>
      <c r="F36" s="1455"/>
      <c r="G36" s="1468"/>
      <c r="H36" s="1455" t="s">
        <v>65</v>
      </c>
      <c r="I36" s="1455"/>
      <c r="J36" s="1454" t="s">
        <v>7</v>
      </c>
      <c r="K36" s="1457" t="s">
        <v>7</v>
      </c>
      <c r="L36" s="1454" t="s">
        <v>8</v>
      </c>
      <c r="M36" s="1454" t="s">
        <v>10</v>
      </c>
      <c r="N36" s="1457" t="s">
        <v>8</v>
      </c>
      <c r="O36" s="1457" t="s">
        <v>9</v>
      </c>
      <c r="P36" s="1436"/>
      <c r="Q36" s="1453" t="s">
        <v>193</v>
      </c>
      <c r="R36" s="1475"/>
      <c r="S36" s="1482"/>
      <c r="T36" s="1474"/>
    </row>
    <row r="37" spans="1:20" s="1469" customFormat="1" ht="36" x14ac:dyDescent="0.2">
      <c r="A37" s="1777"/>
      <c r="B37" s="1766"/>
      <c r="C37" s="1489" t="s">
        <v>1319</v>
      </c>
      <c r="D37" s="1462" t="s">
        <v>1324</v>
      </c>
      <c r="E37" s="1152">
        <v>80000000</v>
      </c>
      <c r="F37" s="1455"/>
      <c r="G37" s="1468"/>
      <c r="H37" s="1455" t="s">
        <v>65</v>
      </c>
      <c r="I37" s="1455"/>
      <c r="J37" s="1454" t="s">
        <v>8</v>
      </c>
      <c r="K37" s="1457" t="s">
        <v>8</v>
      </c>
      <c r="L37" s="1454" t="s">
        <v>9</v>
      </c>
      <c r="M37" s="1454" t="s">
        <v>12</v>
      </c>
      <c r="N37" s="1457" t="s">
        <v>9</v>
      </c>
      <c r="O37" s="1457" t="s">
        <v>11</v>
      </c>
      <c r="P37" s="1436"/>
      <c r="Q37" s="1453" t="s">
        <v>193</v>
      </c>
      <c r="R37" s="1475"/>
      <c r="S37" s="1482"/>
      <c r="T37" s="1474"/>
    </row>
    <row r="38" spans="1:20" s="1469" customFormat="1" ht="36" x14ac:dyDescent="0.2">
      <c r="A38" s="1777"/>
      <c r="B38" s="1766"/>
      <c r="C38" s="1489" t="s">
        <v>1319</v>
      </c>
      <c r="D38" s="1462" t="s">
        <v>1324</v>
      </c>
      <c r="E38" s="1152">
        <v>40000000</v>
      </c>
      <c r="F38" s="1455"/>
      <c r="G38" s="1468"/>
      <c r="H38" s="1455" t="s">
        <v>65</v>
      </c>
      <c r="I38" s="1455"/>
      <c r="J38" s="1454" t="s">
        <v>9</v>
      </c>
      <c r="K38" s="1457" t="s">
        <v>9</v>
      </c>
      <c r="L38" s="1454" t="s">
        <v>10</v>
      </c>
      <c r="M38" s="1454" t="s">
        <v>13</v>
      </c>
      <c r="N38" s="1457" t="s">
        <v>10</v>
      </c>
      <c r="O38" s="1457" t="s">
        <v>12</v>
      </c>
      <c r="P38" s="1436"/>
      <c r="Q38" s="1453" t="s">
        <v>193</v>
      </c>
      <c r="R38" s="1475"/>
      <c r="S38" s="1482"/>
      <c r="T38" s="1474"/>
    </row>
    <row r="39" spans="1:20" s="1469" customFormat="1" ht="36" x14ac:dyDescent="0.2">
      <c r="A39" s="1777"/>
      <c r="B39" s="1766"/>
      <c r="C39" s="1489" t="s">
        <v>1319</v>
      </c>
      <c r="D39" s="1462" t="s">
        <v>1324</v>
      </c>
      <c r="E39" s="1152">
        <v>12000000</v>
      </c>
      <c r="F39" s="1455"/>
      <c r="G39" s="1468"/>
      <c r="H39" s="1455" t="s">
        <v>65</v>
      </c>
      <c r="I39" s="1455"/>
      <c r="J39" s="1454" t="s">
        <v>10</v>
      </c>
      <c r="K39" s="1457" t="s">
        <v>10</v>
      </c>
      <c r="L39" s="1454" t="s">
        <v>11</v>
      </c>
      <c r="M39" s="1454" t="s">
        <v>13</v>
      </c>
      <c r="N39" s="1457" t="s">
        <v>11</v>
      </c>
      <c r="O39" s="1457" t="s">
        <v>12</v>
      </c>
      <c r="P39" s="1436"/>
      <c r="Q39" s="1453" t="s">
        <v>193</v>
      </c>
      <c r="R39" s="1475"/>
      <c r="S39" s="1482"/>
      <c r="T39" s="1474"/>
    </row>
    <row r="40" spans="1:20" s="1469" customFormat="1" ht="36" x14ac:dyDescent="0.2">
      <c r="A40" s="1777"/>
      <c r="B40" s="1766"/>
      <c r="C40" s="1489" t="s">
        <v>1319</v>
      </c>
      <c r="D40" s="1462" t="s">
        <v>1324</v>
      </c>
      <c r="E40" s="1152">
        <v>40000000</v>
      </c>
      <c r="F40" s="1455"/>
      <c r="G40" s="1468"/>
      <c r="H40" s="1455" t="s">
        <v>65</v>
      </c>
      <c r="I40" s="1455"/>
      <c r="J40" s="1454" t="s">
        <v>8</v>
      </c>
      <c r="K40" s="1457" t="s">
        <v>8</v>
      </c>
      <c r="L40" s="1454" t="s">
        <v>9</v>
      </c>
      <c r="M40" s="1454" t="s">
        <v>14</v>
      </c>
      <c r="N40" s="1457" t="s">
        <v>9</v>
      </c>
      <c r="O40" s="1457" t="s">
        <v>13</v>
      </c>
      <c r="P40" s="1436"/>
      <c r="Q40" s="1453" t="s">
        <v>193</v>
      </c>
      <c r="R40" s="1475"/>
      <c r="S40" s="1482"/>
      <c r="T40" s="1474"/>
    </row>
    <row r="41" spans="1:20" s="1469" customFormat="1" ht="36" x14ac:dyDescent="0.2">
      <c r="A41" s="1777"/>
      <c r="B41" s="1766"/>
      <c r="C41" s="1489" t="s">
        <v>1319</v>
      </c>
      <c r="D41" s="1462" t="s">
        <v>1324</v>
      </c>
      <c r="E41" s="1152">
        <v>40000000</v>
      </c>
      <c r="F41" s="1455"/>
      <c r="G41" s="1468"/>
      <c r="H41" s="1455" t="s">
        <v>65</v>
      </c>
      <c r="I41" s="1455"/>
      <c r="J41" s="1454" t="s">
        <v>8</v>
      </c>
      <c r="K41" s="1457" t="s">
        <v>8</v>
      </c>
      <c r="L41" s="1454" t="s">
        <v>9</v>
      </c>
      <c r="M41" s="1454" t="s">
        <v>14</v>
      </c>
      <c r="N41" s="1457" t="s">
        <v>9</v>
      </c>
      <c r="O41" s="1457" t="s">
        <v>13</v>
      </c>
      <c r="P41" s="1436"/>
      <c r="Q41" s="1453" t="s">
        <v>193</v>
      </c>
      <c r="R41" s="1475"/>
      <c r="S41" s="1482"/>
      <c r="T41" s="1474"/>
    </row>
    <row r="42" spans="1:20" s="1469" customFormat="1" ht="36" x14ac:dyDescent="0.2">
      <c r="A42" s="1777"/>
      <c r="B42" s="1766"/>
      <c r="C42" s="1489" t="s">
        <v>1319</v>
      </c>
      <c r="D42" s="1462" t="s">
        <v>1324</v>
      </c>
      <c r="E42" s="1152">
        <v>15000000</v>
      </c>
      <c r="F42" s="1455"/>
      <c r="G42" s="1468"/>
      <c r="H42" s="1455" t="s">
        <v>65</v>
      </c>
      <c r="I42" s="1455"/>
      <c r="J42" s="1454" t="s">
        <v>9</v>
      </c>
      <c r="K42" s="1457" t="s">
        <v>9</v>
      </c>
      <c r="L42" s="1454" t="s">
        <v>10</v>
      </c>
      <c r="M42" s="1454" t="s">
        <v>14</v>
      </c>
      <c r="N42" s="1457" t="s">
        <v>10</v>
      </c>
      <c r="O42" s="1457" t="s">
        <v>13</v>
      </c>
      <c r="P42" s="1436"/>
      <c r="Q42" s="1453" t="s">
        <v>193</v>
      </c>
      <c r="R42" s="1475"/>
      <c r="S42" s="1482"/>
      <c r="T42" s="1474"/>
    </row>
    <row r="43" spans="1:20" s="1469" customFormat="1" ht="36" x14ac:dyDescent="0.2">
      <c r="A43" s="1777"/>
      <c r="B43" s="1766"/>
      <c r="C43" s="1489" t="s">
        <v>1319</v>
      </c>
      <c r="D43" s="1462" t="s">
        <v>1324</v>
      </c>
      <c r="E43" s="1152">
        <v>60000000</v>
      </c>
      <c r="F43" s="1455"/>
      <c r="G43" s="1468"/>
      <c r="H43" s="1455" t="s">
        <v>65</v>
      </c>
      <c r="I43" s="1455"/>
      <c r="J43" s="1454" t="s">
        <v>7</v>
      </c>
      <c r="K43" s="1457" t="s">
        <v>7</v>
      </c>
      <c r="L43" s="1454" t="s">
        <v>8</v>
      </c>
      <c r="M43" s="1454" t="s">
        <v>15</v>
      </c>
      <c r="N43" s="1457" t="s">
        <v>8</v>
      </c>
      <c r="O43" s="1457" t="s">
        <v>14</v>
      </c>
      <c r="P43" s="1436"/>
      <c r="Q43" s="1453" t="s">
        <v>193</v>
      </c>
      <c r="R43" s="1475"/>
      <c r="S43" s="1482"/>
      <c r="T43" s="1474"/>
    </row>
    <row r="44" spans="1:20" s="1469" customFormat="1" ht="36" x14ac:dyDescent="0.2">
      <c r="A44" s="1777"/>
      <c r="B44" s="1766"/>
      <c r="C44" s="1489" t="s">
        <v>1319</v>
      </c>
      <c r="D44" s="1462" t="s">
        <v>1324</v>
      </c>
      <c r="E44" s="1152">
        <v>20000000</v>
      </c>
      <c r="F44" s="1455"/>
      <c r="G44" s="1468"/>
      <c r="H44" s="1455" t="s">
        <v>65</v>
      </c>
      <c r="I44" s="1455"/>
      <c r="J44" s="1454" t="s">
        <v>7</v>
      </c>
      <c r="K44" s="1457" t="s">
        <v>7</v>
      </c>
      <c r="L44" s="1454" t="s">
        <v>8</v>
      </c>
      <c r="M44" s="1454" t="s">
        <v>15</v>
      </c>
      <c r="N44" s="1457" t="s">
        <v>8</v>
      </c>
      <c r="O44" s="1457" t="s">
        <v>14</v>
      </c>
      <c r="P44" s="1436"/>
      <c r="Q44" s="1453" t="s">
        <v>193</v>
      </c>
      <c r="R44" s="1475"/>
      <c r="S44" s="1482"/>
      <c r="T44" s="1474"/>
    </row>
    <row r="45" spans="1:20" s="1469" customFormat="1" ht="36" x14ac:dyDescent="0.2">
      <c r="A45" s="1777"/>
      <c r="B45" s="1766" t="s">
        <v>800</v>
      </c>
      <c r="C45" s="1489" t="s">
        <v>1319</v>
      </c>
      <c r="D45" s="1462" t="s">
        <v>1324</v>
      </c>
      <c r="E45" s="1152">
        <v>52000000</v>
      </c>
      <c r="F45" s="1455"/>
      <c r="G45" s="1468"/>
      <c r="H45" s="1455" t="s">
        <v>65</v>
      </c>
      <c r="I45" s="1455"/>
      <c r="J45" s="1454" t="s">
        <v>7</v>
      </c>
      <c r="K45" s="1457" t="s">
        <v>7</v>
      </c>
      <c r="L45" s="1454" t="s">
        <v>8</v>
      </c>
      <c r="M45" s="1454" t="s">
        <v>9</v>
      </c>
      <c r="N45" s="1457" t="s">
        <v>8</v>
      </c>
      <c r="O45" s="1457" t="s">
        <v>8</v>
      </c>
      <c r="P45" s="1436"/>
      <c r="Q45" s="1453" t="s">
        <v>193</v>
      </c>
      <c r="R45" s="1475"/>
      <c r="S45" s="1482"/>
      <c r="T45" s="1474"/>
    </row>
    <row r="46" spans="1:20" s="1469" customFormat="1" ht="36" x14ac:dyDescent="0.2">
      <c r="A46" s="1777"/>
      <c r="B46" s="1766"/>
      <c r="C46" s="1489" t="s">
        <v>1319</v>
      </c>
      <c r="D46" s="1462" t="s">
        <v>1324</v>
      </c>
      <c r="E46" s="1152">
        <v>94720000</v>
      </c>
      <c r="F46" s="1455"/>
      <c r="G46" s="1468"/>
      <c r="H46" s="1455" t="s">
        <v>65</v>
      </c>
      <c r="I46" s="1455"/>
      <c r="J46" s="1454" t="s">
        <v>7</v>
      </c>
      <c r="K46" s="1457" t="s">
        <v>7</v>
      </c>
      <c r="L46" s="1454" t="s">
        <v>8</v>
      </c>
      <c r="M46" s="1454" t="s">
        <v>9</v>
      </c>
      <c r="N46" s="1457" t="s">
        <v>8</v>
      </c>
      <c r="O46" s="1457" t="s">
        <v>8</v>
      </c>
      <c r="P46" s="1436"/>
      <c r="Q46" s="1453" t="s">
        <v>193</v>
      </c>
      <c r="R46" s="1475"/>
      <c r="S46" s="1482"/>
      <c r="T46" s="1474"/>
    </row>
    <row r="47" spans="1:20" s="1469" customFormat="1" ht="36" x14ac:dyDescent="0.2">
      <c r="A47" s="1777"/>
      <c r="B47" s="1766"/>
      <c r="C47" s="1489" t="s">
        <v>1319</v>
      </c>
      <c r="D47" s="1462" t="s">
        <v>1324</v>
      </c>
      <c r="E47" s="1152">
        <v>86400000</v>
      </c>
      <c r="F47" s="1455"/>
      <c r="G47" s="1468"/>
      <c r="H47" s="1455" t="s">
        <v>65</v>
      </c>
      <c r="I47" s="1455"/>
      <c r="J47" s="1454" t="s">
        <v>8</v>
      </c>
      <c r="K47" s="1457" t="s">
        <v>8</v>
      </c>
      <c r="L47" s="1454" t="s">
        <v>9</v>
      </c>
      <c r="M47" s="1454" t="s">
        <v>10</v>
      </c>
      <c r="N47" s="1457" t="s">
        <v>9</v>
      </c>
      <c r="O47" s="1457" t="s">
        <v>9</v>
      </c>
      <c r="P47" s="1436"/>
      <c r="Q47" s="1453" t="s">
        <v>193</v>
      </c>
      <c r="R47" s="1475"/>
      <c r="S47" s="1482"/>
      <c r="T47" s="1474"/>
    </row>
    <row r="48" spans="1:20" s="1469" customFormat="1" ht="36" x14ac:dyDescent="0.2">
      <c r="A48" s="1777"/>
      <c r="B48" s="1766"/>
      <c r="C48" s="1489" t="s">
        <v>1319</v>
      </c>
      <c r="D48" s="1462" t="s">
        <v>1324</v>
      </c>
      <c r="E48" s="1152">
        <v>60000000</v>
      </c>
      <c r="F48" s="1455"/>
      <c r="G48" s="1468"/>
      <c r="H48" s="1455" t="s">
        <v>65</v>
      </c>
      <c r="I48" s="1455"/>
      <c r="J48" s="1454" t="s">
        <v>9</v>
      </c>
      <c r="K48" s="1457" t="s">
        <v>9</v>
      </c>
      <c r="L48" s="1454" t="s">
        <v>10</v>
      </c>
      <c r="M48" s="1454" t="s">
        <v>11</v>
      </c>
      <c r="N48" s="1457" t="s">
        <v>10</v>
      </c>
      <c r="O48" s="1457" t="s">
        <v>10</v>
      </c>
      <c r="P48" s="1436"/>
      <c r="Q48" s="1453" t="s">
        <v>193</v>
      </c>
      <c r="R48" s="1475"/>
      <c r="S48" s="1482"/>
      <c r="T48" s="1474"/>
    </row>
    <row r="49" spans="1:20" s="1469" customFormat="1" ht="36" x14ac:dyDescent="0.2">
      <c r="A49" s="1777"/>
      <c r="B49" s="1766"/>
      <c r="C49" s="1489" t="s">
        <v>1319</v>
      </c>
      <c r="D49" s="1462" t="s">
        <v>1324</v>
      </c>
      <c r="E49" s="1152">
        <v>65920000</v>
      </c>
      <c r="F49" s="1455"/>
      <c r="G49" s="1468"/>
      <c r="H49" s="1455" t="s">
        <v>65</v>
      </c>
      <c r="I49" s="1455"/>
      <c r="J49" s="1454" t="s">
        <v>9</v>
      </c>
      <c r="K49" s="1457" t="s">
        <v>9</v>
      </c>
      <c r="L49" s="1454" t="s">
        <v>10</v>
      </c>
      <c r="M49" s="1454" t="s">
        <v>12</v>
      </c>
      <c r="N49" s="1457" t="s">
        <v>10</v>
      </c>
      <c r="O49" s="1457" t="s">
        <v>11</v>
      </c>
      <c r="P49" s="1436"/>
      <c r="Q49" s="1453" t="s">
        <v>193</v>
      </c>
      <c r="R49" s="1475"/>
      <c r="S49" s="1482"/>
      <c r="T49" s="1474"/>
    </row>
    <row r="50" spans="1:20" s="1469" customFormat="1" ht="60" x14ac:dyDescent="0.2">
      <c r="A50" s="1777"/>
      <c r="B50" s="1766"/>
      <c r="C50" s="1489" t="s">
        <v>1319</v>
      </c>
      <c r="D50" s="1462" t="s">
        <v>1324</v>
      </c>
      <c r="E50" s="1152">
        <v>16000000</v>
      </c>
      <c r="F50" s="1455"/>
      <c r="G50" s="1468"/>
      <c r="H50" s="1455" t="s">
        <v>65</v>
      </c>
      <c r="I50" s="1455"/>
      <c r="J50" s="1454" t="s">
        <v>6</v>
      </c>
      <c r="K50" s="1457" t="s">
        <v>6</v>
      </c>
      <c r="L50" s="1454" t="s">
        <v>7</v>
      </c>
      <c r="M50" s="1454" t="s">
        <v>8</v>
      </c>
      <c r="N50" s="1457" t="s">
        <v>7</v>
      </c>
      <c r="O50" s="1457" t="s">
        <v>7</v>
      </c>
      <c r="P50" s="1436"/>
      <c r="Q50" s="1453" t="s">
        <v>1052</v>
      </c>
      <c r="R50" s="1475" t="s">
        <v>1326</v>
      </c>
      <c r="S50" s="1482"/>
      <c r="T50" s="1475" t="s">
        <v>1326</v>
      </c>
    </row>
    <row r="51" spans="1:20" s="1469" customFormat="1" ht="36" x14ac:dyDescent="0.2">
      <c r="A51" s="1777"/>
      <c r="B51" s="1766"/>
      <c r="C51" s="1489" t="s">
        <v>1319</v>
      </c>
      <c r="D51" s="1462" t="s">
        <v>1324</v>
      </c>
      <c r="E51" s="1152">
        <v>19200000</v>
      </c>
      <c r="F51" s="1455"/>
      <c r="G51" s="1468"/>
      <c r="H51" s="1455" t="s">
        <v>65</v>
      </c>
      <c r="I51" s="1455"/>
      <c r="J51" s="1454" t="s">
        <v>8</v>
      </c>
      <c r="K51" s="1457" t="s">
        <v>8</v>
      </c>
      <c r="L51" s="1454" t="s">
        <v>9</v>
      </c>
      <c r="M51" s="1454" t="s">
        <v>10</v>
      </c>
      <c r="N51" s="1457" t="s">
        <v>9</v>
      </c>
      <c r="O51" s="1457" t="s">
        <v>9</v>
      </c>
      <c r="P51" s="1436"/>
      <c r="Q51" s="1453" t="s">
        <v>193</v>
      </c>
      <c r="R51" s="1475"/>
      <c r="S51" s="1482"/>
      <c r="T51" s="1474"/>
    </row>
    <row r="52" spans="1:20" s="1469" customFormat="1" ht="36" x14ac:dyDescent="0.2">
      <c r="A52" s="1777"/>
      <c r="B52" s="1766"/>
      <c r="C52" s="1489" t="s">
        <v>1319</v>
      </c>
      <c r="D52" s="1462" t="s">
        <v>1324</v>
      </c>
      <c r="E52" s="1152">
        <v>30000000</v>
      </c>
      <c r="F52" s="1455"/>
      <c r="G52" s="1468"/>
      <c r="H52" s="1455" t="s">
        <v>65</v>
      </c>
      <c r="I52" s="1455"/>
      <c r="J52" s="1454" t="s">
        <v>5</v>
      </c>
      <c r="K52" s="1457" t="s">
        <v>5</v>
      </c>
      <c r="L52" s="1454" t="s">
        <v>6</v>
      </c>
      <c r="M52" s="1454" t="s">
        <v>10</v>
      </c>
      <c r="N52" s="1457" t="s">
        <v>6</v>
      </c>
      <c r="O52" s="1457" t="s">
        <v>9</v>
      </c>
      <c r="P52" s="1436"/>
      <c r="Q52" s="1453" t="s">
        <v>995</v>
      </c>
      <c r="R52" s="1475" t="s">
        <v>1331</v>
      </c>
      <c r="S52" s="1482"/>
      <c r="T52" s="1475" t="s">
        <v>1331</v>
      </c>
    </row>
    <row r="53" spans="1:20" s="1469" customFormat="1" ht="36" x14ac:dyDescent="0.2">
      <c r="A53" s="1777"/>
      <c r="B53" s="1766"/>
      <c r="C53" s="1489" t="s">
        <v>1319</v>
      </c>
      <c r="D53" s="1462" t="s">
        <v>1324</v>
      </c>
      <c r="E53" s="1152">
        <v>48000000</v>
      </c>
      <c r="F53" s="1455"/>
      <c r="G53" s="1468"/>
      <c r="H53" s="1455" t="s">
        <v>65</v>
      </c>
      <c r="I53" s="1455"/>
      <c r="J53" s="1454" t="s">
        <v>7</v>
      </c>
      <c r="K53" s="1457" t="s">
        <v>7</v>
      </c>
      <c r="L53" s="1454" t="s">
        <v>8</v>
      </c>
      <c r="M53" s="1454" t="s">
        <v>9</v>
      </c>
      <c r="N53" s="1457" t="s">
        <v>8</v>
      </c>
      <c r="O53" s="1457" t="s">
        <v>8</v>
      </c>
      <c r="P53" s="1436"/>
      <c r="Q53" s="1453" t="s">
        <v>193</v>
      </c>
      <c r="R53" s="1475"/>
      <c r="S53" s="1482"/>
      <c r="T53" s="1474"/>
    </row>
    <row r="54" spans="1:20" s="1469" customFormat="1" ht="36" x14ac:dyDescent="0.2">
      <c r="A54" s="1777"/>
      <c r="B54" s="1766"/>
      <c r="C54" s="1489" t="s">
        <v>1319</v>
      </c>
      <c r="D54" s="1462" t="s">
        <v>1324</v>
      </c>
      <c r="E54" s="1152">
        <v>32000000</v>
      </c>
      <c r="F54" s="1455"/>
      <c r="G54" s="1468"/>
      <c r="H54" s="1455" t="s">
        <v>65</v>
      </c>
      <c r="I54" s="1455"/>
      <c r="J54" s="1454" t="s">
        <v>7</v>
      </c>
      <c r="K54" s="1457" t="s">
        <v>7</v>
      </c>
      <c r="L54" s="1454" t="s">
        <v>8</v>
      </c>
      <c r="M54" s="1454" t="s">
        <v>9</v>
      </c>
      <c r="N54" s="1457" t="s">
        <v>8</v>
      </c>
      <c r="O54" s="1457" t="s">
        <v>8</v>
      </c>
      <c r="P54" s="1436"/>
      <c r="Q54" s="1453" t="s">
        <v>193</v>
      </c>
      <c r="R54" s="1475"/>
      <c r="S54" s="1482"/>
      <c r="T54" s="1474"/>
    </row>
    <row r="55" spans="1:20" s="1469" customFormat="1" ht="60" x14ac:dyDescent="0.2">
      <c r="A55" s="1777"/>
      <c r="B55" s="1766"/>
      <c r="C55" s="1489" t="s">
        <v>1319</v>
      </c>
      <c r="D55" s="1462" t="s">
        <v>1324</v>
      </c>
      <c r="E55" s="1152">
        <v>14000000</v>
      </c>
      <c r="F55" s="1455"/>
      <c r="G55" s="1468"/>
      <c r="H55" s="1455" t="s">
        <v>65</v>
      </c>
      <c r="I55" s="1455"/>
      <c r="J55" s="1454" t="s">
        <v>6</v>
      </c>
      <c r="K55" s="1457" t="s">
        <v>6</v>
      </c>
      <c r="L55" s="1454" t="s">
        <v>7</v>
      </c>
      <c r="M55" s="1454" t="s">
        <v>8</v>
      </c>
      <c r="N55" s="1457" t="s">
        <v>7</v>
      </c>
      <c r="O55" s="1457" t="s">
        <v>7</v>
      </c>
      <c r="P55" s="1436"/>
      <c r="Q55" s="1453" t="s">
        <v>1052</v>
      </c>
      <c r="R55" s="1475" t="s">
        <v>1326</v>
      </c>
      <c r="S55" s="1482"/>
      <c r="T55" s="1475" t="s">
        <v>1326</v>
      </c>
    </row>
    <row r="56" spans="1:20" s="1469" customFormat="1" ht="36" x14ac:dyDescent="0.2">
      <c r="A56" s="1777"/>
      <c r="B56" s="1766"/>
      <c r="C56" s="1489" t="s">
        <v>1319</v>
      </c>
      <c r="D56" s="1462" t="s">
        <v>1324</v>
      </c>
      <c r="E56" s="1152">
        <v>51200000</v>
      </c>
      <c r="F56" s="1455"/>
      <c r="G56" s="1468"/>
      <c r="H56" s="1455" t="s">
        <v>65</v>
      </c>
      <c r="I56" s="1455"/>
      <c r="J56" s="1454" t="s">
        <v>5</v>
      </c>
      <c r="K56" s="1457" t="s">
        <v>5</v>
      </c>
      <c r="L56" s="1454" t="s">
        <v>6</v>
      </c>
      <c r="M56" s="1454" t="s">
        <v>7</v>
      </c>
      <c r="N56" s="1457" t="s">
        <v>6</v>
      </c>
      <c r="O56" s="1457" t="s">
        <v>6</v>
      </c>
      <c r="P56" s="1436"/>
      <c r="Q56" s="1453" t="s">
        <v>995</v>
      </c>
      <c r="R56" s="1475" t="s">
        <v>1331</v>
      </c>
      <c r="S56" s="1482"/>
      <c r="T56" s="1475" t="s">
        <v>1331</v>
      </c>
    </row>
    <row r="57" spans="1:20" s="1469" customFormat="1" ht="60" x14ac:dyDescent="0.2">
      <c r="A57" s="1777"/>
      <c r="B57" s="1766"/>
      <c r="C57" s="1489" t="s">
        <v>1319</v>
      </c>
      <c r="D57" s="1462" t="s">
        <v>1324</v>
      </c>
      <c r="E57" s="1152">
        <v>15000000</v>
      </c>
      <c r="F57" s="1455"/>
      <c r="G57" s="1468"/>
      <c r="H57" s="1455" t="s">
        <v>65</v>
      </c>
      <c r="I57" s="1455"/>
      <c r="J57" s="1454" t="s">
        <v>6</v>
      </c>
      <c r="K57" s="1457" t="s">
        <v>6</v>
      </c>
      <c r="L57" s="1454" t="s">
        <v>7</v>
      </c>
      <c r="M57" s="1454" t="s">
        <v>8</v>
      </c>
      <c r="N57" s="1457" t="s">
        <v>7</v>
      </c>
      <c r="O57" s="1457" t="s">
        <v>7</v>
      </c>
      <c r="P57" s="1436"/>
      <c r="Q57" s="1453" t="s">
        <v>1171</v>
      </c>
      <c r="R57" s="1475" t="s">
        <v>1326</v>
      </c>
      <c r="S57" s="1482"/>
      <c r="T57" s="1475" t="s">
        <v>1326</v>
      </c>
    </row>
    <row r="58" spans="1:20" s="1469" customFormat="1" ht="36" x14ac:dyDescent="0.2">
      <c r="A58" s="1777"/>
      <c r="B58" s="1766"/>
      <c r="C58" s="1489" t="s">
        <v>1319</v>
      </c>
      <c r="D58" s="1462" t="s">
        <v>1324</v>
      </c>
      <c r="E58" s="1152">
        <v>11520000</v>
      </c>
      <c r="F58" s="1455"/>
      <c r="G58" s="1468"/>
      <c r="H58" s="1455" t="s">
        <v>65</v>
      </c>
      <c r="I58" s="1455"/>
      <c r="J58" s="1454" t="s">
        <v>9</v>
      </c>
      <c r="K58" s="1457" t="s">
        <v>9</v>
      </c>
      <c r="L58" s="1454" t="s">
        <v>10</v>
      </c>
      <c r="M58" s="1454" t="s">
        <v>11</v>
      </c>
      <c r="N58" s="1457" t="s">
        <v>10</v>
      </c>
      <c r="O58" s="1457" t="s">
        <v>10</v>
      </c>
      <c r="P58" s="1436"/>
      <c r="Q58" s="1453" t="s">
        <v>193</v>
      </c>
      <c r="R58" s="1475"/>
      <c r="S58" s="1482"/>
      <c r="T58" s="1474"/>
    </row>
    <row r="59" spans="1:20" s="1469" customFormat="1" ht="36" x14ac:dyDescent="0.2">
      <c r="A59" s="1777"/>
      <c r="B59" s="1766"/>
      <c r="C59" s="1489" t="s">
        <v>1319</v>
      </c>
      <c r="D59" s="1462" t="s">
        <v>1324</v>
      </c>
      <c r="E59" s="1152">
        <v>10240000</v>
      </c>
      <c r="F59" s="1455"/>
      <c r="G59" s="1468"/>
      <c r="H59" s="1455" t="s">
        <v>65</v>
      </c>
      <c r="I59" s="1455"/>
      <c r="J59" s="1454" t="s">
        <v>10</v>
      </c>
      <c r="K59" s="1457" t="s">
        <v>10</v>
      </c>
      <c r="L59" s="1454" t="s">
        <v>11</v>
      </c>
      <c r="M59" s="1454" t="s">
        <v>12</v>
      </c>
      <c r="N59" s="1457" t="s">
        <v>11</v>
      </c>
      <c r="O59" s="1457" t="s">
        <v>11</v>
      </c>
      <c r="P59" s="1436"/>
      <c r="Q59" s="1453" t="s">
        <v>193</v>
      </c>
      <c r="R59" s="1475"/>
      <c r="S59" s="1482"/>
      <c r="T59" s="1474"/>
    </row>
    <row r="60" spans="1:20" s="1469" customFormat="1" ht="36" x14ac:dyDescent="0.2">
      <c r="A60" s="1777"/>
      <c r="B60" s="1766"/>
      <c r="C60" s="1489" t="s">
        <v>1319</v>
      </c>
      <c r="D60" s="1462" t="s">
        <v>1324</v>
      </c>
      <c r="E60" s="1152">
        <v>16000000</v>
      </c>
      <c r="F60" s="1455"/>
      <c r="G60" s="1468"/>
      <c r="H60" s="1455" t="s">
        <v>65</v>
      </c>
      <c r="I60" s="1455"/>
      <c r="J60" s="1454" t="s">
        <v>10</v>
      </c>
      <c r="K60" s="1457" t="s">
        <v>10</v>
      </c>
      <c r="L60" s="1454" t="s">
        <v>11</v>
      </c>
      <c r="M60" s="1454" t="s">
        <v>12</v>
      </c>
      <c r="N60" s="1457" t="s">
        <v>11</v>
      </c>
      <c r="O60" s="1457" t="s">
        <v>11</v>
      </c>
      <c r="P60" s="1436"/>
      <c r="Q60" s="1453" t="s">
        <v>193</v>
      </c>
      <c r="R60" s="1475"/>
      <c r="S60" s="1482"/>
      <c r="T60" s="1474"/>
    </row>
    <row r="61" spans="1:20" s="1469" customFormat="1" ht="36" x14ac:dyDescent="0.2">
      <c r="A61" s="1777"/>
      <c r="B61" s="1766"/>
      <c r="C61" s="1489" t="s">
        <v>1319</v>
      </c>
      <c r="D61" s="1462" t="s">
        <v>1324</v>
      </c>
      <c r="E61" s="1152">
        <v>22080000</v>
      </c>
      <c r="F61" s="1455"/>
      <c r="G61" s="1468"/>
      <c r="H61" s="1455" t="s">
        <v>65</v>
      </c>
      <c r="I61" s="1455"/>
      <c r="J61" s="1454" t="s">
        <v>6</v>
      </c>
      <c r="K61" s="1457" t="s">
        <v>6</v>
      </c>
      <c r="L61" s="1454" t="s">
        <v>7</v>
      </c>
      <c r="M61" s="1454" t="s">
        <v>8</v>
      </c>
      <c r="N61" s="1457" t="s">
        <v>7</v>
      </c>
      <c r="O61" s="1457" t="s">
        <v>7</v>
      </c>
      <c r="P61" s="1436"/>
      <c r="Q61" s="1453" t="s">
        <v>1052</v>
      </c>
      <c r="R61" s="1475"/>
      <c r="S61" s="1482"/>
      <c r="T61" s="1474"/>
    </row>
    <row r="62" spans="1:20" s="1469" customFormat="1" ht="36" x14ac:dyDescent="0.2">
      <c r="A62" s="1777"/>
      <c r="B62" s="1766"/>
      <c r="C62" s="1489" t="s">
        <v>1319</v>
      </c>
      <c r="D62" s="1462" t="s">
        <v>1324</v>
      </c>
      <c r="E62" s="1152">
        <v>17920000</v>
      </c>
      <c r="F62" s="1455"/>
      <c r="G62" s="1468"/>
      <c r="H62" s="1455" t="s">
        <v>65</v>
      </c>
      <c r="I62" s="1455"/>
      <c r="J62" s="1454" t="s">
        <v>6</v>
      </c>
      <c r="K62" s="1457" t="s">
        <v>6</v>
      </c>
      <c r="L62" s="1454" t="s">
        <v>7</v>
      </c>
      <c r="M62" s="1454" t="s">
        <v>8</v>
      </c>
      <c r="N62" s="1457" t="s">
        <v>7</v>
      </c>
      <c r="O62" s="1457" t="s">
        <v>7</v>
      </c>
      <c r="P62" s="1436"/>
      <c r="Q62" s="1453" t="s">
        <v>1052</v>
      </c>
      <c r="R62" s="1475"/>
      <c r="S62" s="1482"/>
      <c r="T62" s="1474"/>
    </row>
    <row r="63" spans="1:20" s="1469" customFormat="1" ht="36" x14ac:dyDescent="0.2">
      <c r="A63" s="1777"/>
      <c r="B63" s="1766"/>
      <c r="C63" s="1489" t="s">
        <v>1319</v>
      </c>
      <c r="D63" s="1462" t="s">
        <v>1324</v>
      </c>
      <c r="E63" s="1152">
        <v>25600000</v>
      </c>
      <c r="F63" s="1455"/>
      <c r="G63" s="1468"/>
      <c r="H63" s="1455" t="s">
        <v>65</v>
      </c>
      <c r="I63" s="1455"/>
      <c r="J63" s="1454" t="s">
        <v>5</v>
      </c>
      <c r="K63" s="1457" t="s">
        <v>5</v>
      </c>
      <c r="L63" s="1454" t="s">
        <v>6</v>
      </c>
      <c r="M63" s="1454" t="s">
        <v>7</v>
      </c>
      <c r="N63" s="1457" t="s">
        <v>6</v>
      </c>
      <c r="O63" s="1457" t="s">
        <v>6</v>
      </c>
      <c r="P63" s="1436"/>
      <c r="Q63" s="1453" t="s">
        <v>995</v>
      </c>
      <c r="R63" s="1475" t="s">
        <v>1331</v>
      </c>
      <c r="S63" s="1482"/>
      <c r="T63" s="1475" t="s">
        <v>1331</v>
      </c>
    </row>
    <row r="64" spans="1:20" s="1469" customFormat="1" ht="36" x14ac:dyDescent="0.2">
      <c r="A64" s="1777"/>
      <c r="B64" s="1766"/>
      <c r="C64" s="1489" t="s">
        <v>1319</v>
      </c>
      <c r="D64" s="1462" t="s">
        <v>1324</v>
      </c>
      <c r="E64" s="1152">
        <v>6000000</v>
      </c>
      <c r="F64" s="1455"/>
      <c r="G64" s="1468"/>
      <c r="H64" s="1455" t="s">
        <v>65</v>
      </c>
      <c r="I64" s="1455"/>
      <c r="J64" s="1454" t="s">
        <v>12</v>
      </c>
      <c r="K64" s="1457" t="s">
        <v>12</v>
      </c>
      <c r="L64" s="1454" t="s">
        <v>13</v>
      </c>
      <c r="M64" s="1454" t="s">
        <v>14</v>
      </c>
      <c r="N64" s="1457" t="s">
        <v>13</v>
      </c>
      <c r="O64" s="1457" t="s">
        <v>13</v>
      </c>
      <c r="P64" s="1436"/>
      <c r="Q64" s="1453" t="s">
        <v>193</v>
      </c>
      <c r="R64" s="1475"/>
      <c r="S64" s="1482"/>
      <c r="T64" s="1474"/>
    </row>
    <row r="65" spans="1:20" s="1469" customFormat="1" ht="36" x14ac:dyDescent="0.2">
      <c r="A65" s="1777"/>
      <c r="B65" s="1766"/>
      <c r="C65" s="1489" t="s">
        <v>1319</v>
      </c>
      <c r="D65" s="1462" t="s">
        <v>1324</v>
      </c>
      <c r="E65" s="1152">
        <v>6000000</v>
      </c>
      <c r="F65" s="1455"/>
      <c r="G65" s="1468"/>
      <c r="H65" s="1455" t="s">
        <v>65</v>
      </c>
      <c r="I65" s="1455"/>
      <c r="J65" s="1454" t="s">
        <v>9</v>
      </c>
      <c r="K65" s="1457" t="s">
        <v>9</v>
      </c>
      <c r="L65" s="1454" t="s">
        <v>10</v>
      </c>
      <c r="M65" s="1454" t="s">
        <v>11</v>
      </c>
      <c r="N65" s="1457" t="s">
        <v>10</v>
      </c>
      <c r="O65" s="1457" t="s">
        <v>10</v>
      </c>
      <c r="P65" s="1436"/>
      <c r="Q65" s="1453" t="s">
        <v>193</v>
      </c>
      <c r="R65" s="1475"/>
      <c r="S65" s="1482"/>
      <c r="T65" s="1474"/>
    </row>
    <row r="66" spans="1:20" s="1469" customFormat="1" ht="36" x14ac:dyDescent="0.2">
      <c r="A66" s="1777"/>
      <c r="B66" s="1766"/>
      <c r="C66" s="1489" t="s">
        <v>1319</v>
      </c>
      <c r="D66" s="1462" t="s">
        <v>1324</v>
      </c>
      <c r="E66" s="1152">
        <v>5000000</v>
      </c>
      <c r="F66" s="1455"/>
      <c r="G66" s="1468"/>
      <c r="H66" s="1455" t="s">
        <v>65</v>
      </c>
      <c r="I66" s="1455"/>
      <c r="J66" s="1454" t="s">
        <v>7</v>
      </c>
      <c r="K66" s="1457" t="s">
        <v>7</v>
      </c>
      <c r="L66" s="1454" t="s">
        <v>8</v>
      </c>
      <c r="M66" s="1454" t="s">
        <v>9</v>
      </c>
      <c r="N66" s="1457" t="s">
        <v>8</v>
      </c>
      <c r="O66" s="1457" t="s">
        <v>8</v>
      </c>
      <c r="P66" s="1436"/>
      <c r="Q66" s="1453" t="s">
        <v>193</v>
      </c>
      <c r="R66" s="1475"/>
      <c r="S66" s="1482"/>
      <c r="T66" s="1474"/>
    </row>
    <row r="67" spans="1:20" s="1469" customFormat="1" ht="36" x14ac:dyDescent="0.2">
      <c r="A67" s="1777"/>
      <c r="B67" s="1766"/>
      <c r="C67" s="1489" t="s">
        <v>1319</v>
      </c>
      <c r="D67" s="1462" t="s">
        <v>1324</v>
      </c>
      <c r="E67" s="1152">
        <v>9600000</v>
      </c>
      <c r="F67" s="1455"/>
      <c r="G67" s="1468"/>
      <c r="H67" s="1455" t="s">
        <v>65</v>
      </c>
      <c r="I67" s="1455"/>
      <c r="J67" s="1454" t="s">
        <v>8</v>
      </c>
      <c r="K67" s="1457" t="s">
        <v>8</v>
      </c>
      <c r="L67" s="1454" t="s">
        <v>9</v>
      </c>
      <c r="M67" s="1454" t="s">
        <v>10</v>
      </c>
      <c r="N67" s="1457" t="s">
        <v>9</v>
      </c>
      <c r="O67" s="1457" t="s">
        <v>9</v>
      </c>
      <c r="P67" s="1436"/>
      <c r="Q67" s="1453" t="s">
        <v>193</v>
      </c>
      <c r="R67" s="1475"/>
      <c r="S67" s="1482"/>
      <c r="T67" s="1474"/>
    </row>
    <row r="68" spans="1:20" s="1469" customFormat="1" ht="36" x14ac:dyDescent="0.2">
      <c r="A68" s="1777"/>
      <c r="B68" s="1766"/>
      <c r="C68" s="1489" t="s">
        <v>1319</v>
      </c>
      <c r="D68" s="1462" t="s">
        <v>1324</v>
      </c>
      <c r="E68" s="1152">
        <v>25600000</v>
      </c>
      <c r="F68" s="1455"/>
      <c r="G68" s="1468"/>
      <c r="H68" s="1455" t="s">
        <v>65</v>
      </c>
      <c r="I68" s="1455"/>
      <c r="J68" s="1454" t="s">
        <v>10</v>
      </c>
      <c r="K68" s="1457" t="s">
        <v>10</v>
      </c>
      <c r="L68" s="1454" t="s">
        <v>11</v>
      </c>
      <c r="M68" s="1454" t="s">
        <v>12</v>
      </c>
      <c r="N68" s="1457" t="s">
        <v>11</v>
      </c>
      <c r="O68" s="1457" t="s">
        <v>11</v>
      </c>
      <c r="P68" s="1436"/>
      <c r="Q68" s="1453" t="s">
        <v>193</v>
      </c>
      <c r="R68" s="1475"/>
      <c r="S68" s="1482"/>
      <c r="T68" s="1474"/>
    </row>
    <row r="69" spans="1:20" s="1469" customFormat="1" ht="36" x14ac:dyDescent="0.2">
      <c r="A69" s="1777"/>
      <c r="B69" s="1766"/>
      <c r="C69" s="1489" t="s">
        <v>1319</v>
      </c>
      <c r="D69" s="1462" t="s">
        <v>1324</v>
      </c>
      <c r="E69" s="1152">
        <v>12800000</v>
      </c>
      <c r="F69" s="1455"/>
      <c r="G69" s="1468"/>
      <c r="H69" s="1455" t="s">
        <v>65</v>
      </c>
      <c r="I69" s="1455"/>
      <c r="J69" s="1454" t="s">
        <v>12</v>
      </c>
      <c r="K69" s="1457" t="s">
        <v>12</v>
      </c>
      <c r="L69" s="1454" t="s">
        <v>13</v>
      </c>
      <c r="M69" s="1454" t="s">
        <v>14</v>
      </c>
      <c r="N69" s="1457" t="s">
        <v>13</v>
      </c>
      <c r="O69" s="1457" t="s">
        <v>13</v>
      </c>
      <c r="P69" s="1436"/>
      <c r="Q69" s="1453" t="s">
        <v>193</v>
      </c>
      <c r="R69" s="1475"/>
      <c r="S69" s="1482"/>
      <c r="T69" s="1474"/>
    </row>
    <row r="70" spans="1:20" s="1469" customFormat="1" ht="36" x14ac:dyDescent="0.2">
      <c r="A70" s="1777"/>
      <c r="B70" s="1766"/>
      <c r="C70" s="1489" t="s">
        <v>1319</v>
      </c>
      <c r="D70" s="1462" t="s">
        <v>1324</v>
      </c>
      <c r="E70" s="1152">
        <v>12800000</v>
      </c>
      <c r="F70" s="1455"/>
      <c r="G70" s="1468"/>
      <c r="H70" s="1455" t="s">
        <v>65</v>
      </c>
      <c r="I70" s="1455"/>
      <c r="J70" s="1454" t="s">
        <v>11</v>
      </c>
      <c r="K70" s="1457" t="s">
        <v>11</v>
      </c>
      <c r="L70" s="1454" t="s">
        <v>12</v>
      </c>
      <c r="M70" s="1454" t="s">
        <v>13</v>
      </c>
      <c r="N70" s="1457" t="s">
        <v>12</v>
      </c>
      <c r="O70" s="1457" t="s">
        <v>12</v>
      </c>
      <c r="P70" s="1436"/>
      <c r="Q70" s="1453" t="s">
        <v>193</v>
      </c>
      <c r="R70" s="1475"/>
      <c r="S70" s="1482"/>
      <c r="T70" s="1474"/>
    </row>
    <row r="71" spans="1:20" s="1469" customFormat="1" ht="36" x14ac:dyDescent="0.2">
      <c r="A71" s="1777"/>
      <c r="B71" s="1766"/>
      <c r="C71" s="1489" t="s">
        <v>1319</v>
      </c>
      <c r="D71" s="1462" t="s">
        <v>1324</v>
      </c>
      <c r="E71" s="1152">
        <v>6400000</v>
      </c>
      <c r="F71" s="1455"/>
      <c r="G71" s="1468"/>
      <c r="H71" s="1455" t="s">
        <v>65</v>
      </c>
      <c r="I71" s="1455"/>
      <c r="J71" s="1454" t="s">
        <v>11</v>
      </c>
      <c r="K71" s="1457" t="s">
        <v>11</v>
      </c>
      <c r="L71" s="1454" t="s">
        <v>12</v>
      </c>
      <c r="M71" s="1454" t="s">
        <v>13</v>
      </c>
      <c r="N71" s="1457" t="s">
        <v>12</v>
      </c>
      <c r="O71" s="1457" t="s">
        <v>12</v>
      </c>
      <c r="P71" s="1436"/>
      <c r="Q71" s="1453" t="s">
        <v>193</v>
      </c>
      <c r="R71" s="1475"/>
      <c r="S71" s="1482"/>
      <c r="T71" s="1474"/>
    </row>
    <row r="72" spans="1:20" s="1469" customFormat="1" ht="36" x14ac:dyDescent="0.2">
      <c r="A72" s="1777"/>
      <c r="B72" s="1766"/>
      <c r="C72" s="1489" t="s">
        <v>1319</v>
      </c>
      <c r="D72" s="1462" t="s">
        <v>1324</v>
      </c>
      <c r="E72" s="1152">
        <v>12800000</v>
      </c>
      <c r="F72" s="1455"/>
      <c r="G72" s="1468"/>
      <c r="H72" s="1455" t="s">
        <v>65</v>
      </c>
      <c r="I72" s="1455"/>
      <c r="J72" s="1454" t="s">
        <v>12</v>
      </c>
      <c r="K72" s="1457" t="s">
        <v>12</v>
      </c>
      <c r="L72" s="1454" t="s">
        <v>13</v>
      </c>
      <c r="M72" s="1454" t="s">
        <v>14</v>
      </c>
      <c r="N72" s="1457" t="s">
        <v>13</v>
      </c>
      <c r="O72" s="1457" t="s">
        <v>13</v>
      </c>
      <c r="P72" s="1436"/>
      <c r="Q72" s="1453" t="s">
        <v>193</v>
      </c>
      <c r="R72" s="1475"/>
      <c r="S72" s="1482"/>
      <c r="T72" s="1474"/>
    </row>
    <row r="73" spans="1:20" s="1469" customFormat="1" ht="36" x14ac:dyDescent="0.2">
      <c r="A73" s="1777"/>
      <c r="B73" s="1766"/>
      <c r="C73" s="1489" t="s">
        <v>1319</v>
      </c>
      <c r="D73" s="1462" t="s">
        <v>1324</v>
      </c>
      <c r="E73" s="1152">
        <v>19200000</v>
      </c>
      <c r="F73" s="1455"/>
      <c r="G73" s="1468"/>
      <c r="H73" s="1455" t="s">
        <v>65</v>
      </c>
      <c r="I73" s="1455"/>
      <c r="J73" s="1454" t="s">
        <v>12</v>
      </c>
      <c r="K73" s="1457" t="s">
        <v>12</v>
      </c>
      <c r="L73" s="1454" t="s">
        <v>13</v>
      </c>
      <c r="M73" s="1454" t="s">
        <v>14</v>
      </c>
      <c r="N73" s="1457" t="s">
        <v>13</v>
      </c>
      <c r="O73" s="1457" t="s">
        <v>13</v>
      </c>
      <c r="P73" s="1436"/>
      <c r="Q73" s="1453" t="s">
        <v>193</v>
      </c>
      <c r="R73" s="1475"/>
      <c r="S73" s="1482"/>
      <c r="T73" s="1474"/>
    </row>
    <row r="74" spans="1:20" s="1469" customFormat="1" ht="36" x14ac:dyDescent="0.2">
      <c r="A74" s="1777"/>
      <c r="B74" s="1766"/>
      <c r="C74" s="1489" t="s">
        <v>1319</v>
      </c>
      <c r="D74" s="1462" t="s">
        <v>1324</v>
      </c>
      <c r="E74" s="1152">
        <v>19200000</v>
      </c>
      <c r="F74" s="1455"/>
      <c r="G74" s="1468"/>
      <c r="H74" s="1455" t="s">
        <v>65</v>
      </c>
      <c r="I74" s="1455"/>
      <c r="J74" s="1454" t="s">
        <v>12</v>
      </c>
      <c r="K74" s="1457" t="s">
        <v>12</v>
      </c>
      <c r="L74" s="1454" t="s">
        <v>13</v>
      </c>
      <c r="M74" s="1454" t="s">
        <v>14</v>
      </c>
      <c r="N74" s="1457" t="s">
        <v>13</v>
      </c>
      <c r="O74" s="1457" t="s">
        <v>13</v>
      </c>
      <c r="P74" s="1436"/>
      <c r="Q74" s="1453" t="s">
        <v>193</v>
      </c>
      <c r="R74" s="1475"/>
      <c r="S74" s="1482"/>
      <c r="T74" s="1474"/>
    </row>
    <row r="75" spans="1:20" s="1469" customFormat="1" ht="36" x14ac:dyDescent="0.2">
      <c r="A75" s="1777"/>
      <c r="B75" s="1766"/>
      <c r="C75" s="1489" t="s">
        <v>1319</v>
      </c>
      <c r="D75" s="1462" t="s">
        <v>1324</v>
      </c>
      <c r="E75" s="1152">
        <v>25600000</v>
      </c>
      <c r="F75" s="1455"/>
      <c r="G75" s="1468"/>
      <c r="H75" s="1455" t="s">
        <v>65</v>
      </c>
      <c r="I75" s="1455"/>
      <c r="J75" s="1454" t="s">
        <v>7</v>
      </c>
      <c r="K75" s="1457" t="s">
        <v>7</v>
      </c>
      <c r="L75" s="1454" t="s">
        <v>8</v>
      </c>
      <c r="M75" s="1454" t="s">
        <v>9</v>
      </c>
      <c r="N75" s="1457" t="s">
        <v>8</v>
      </c>
      <c r="O75" s="1457" t="s">
        <v>8</v>
      </c>
      <c r="P75" s="1436"/>
      <c r="Q75" s="1453" t="s">
        <v>193</v>
      </c>
      <c r="R75" s="1475"/>
      <c r="S75" s="1482"/>
      <c r="T75" s="1474"/>
    </row>
    <row r="76" spans="1:20" s="1469" customFormat="1" ht="36" x14ac:dyDescent="0.2">
      <c r="A76" s="1777"/>
      <c r="B76" s="1766"/>
      <c r="C76" s="1489" t="s">
        <v>1319</v>
      </c>
      <c r="D76" s="1462" t="s">
        <v>1324</v>
      </c>
      <c r="E76" s="1152">
        <v>25600000</v>
      </c>
      <c r="F76" s="1455"/>
      <c r="G76" s="1468"/>
      <c r="H76" s="1455" t="s">
        <v>65</v>
      </c>
      <c r="I76" s="1455"/>
      <c r="J76" s="1454" t="s">
        <v>7</v>
      </c>
      <c r="K76" s="1457" t="s">
        <v>7</v>
      </c>
      <c r="L76" s="1454" t="s">
        <v>8</v>
      </c>
      <c r="M76" s="1454" t="s">
        <v>9</v>
      </c>
      <c r="N76" s="1457" t="s">
        <v>8</v>
      </c>
      <c r="O76" s="1457" t="s">
        <v>8</v>
      </c>
      <c r="P76" s="1436"/>
      <c r="Q76" s="1453" t="s">
        <v>193</v>
      </c>
      <c r="R76" s="1475"/>
      <c r="S76" s="1482"/>
      <c r="T76" s="1474"/>
    </row>
    <row r="77" spans="1:20" s="1469" customFormat="1" ht="36" x14ac:dyDescent="0.2">
      <c r="A77" s="1777"/>
      <c r="B77" s="1766"/>
      <c r="C77" s="1489" t="s">
        <v>1319</v>
      </c>
      <c r="D77" s="1462" t="s">
        <v>1324</v>
      </c>
      <c r="E77" s="1152">
        <v>6400000</v>
      </c>
      <c r="F77" s="1455"/>
      <c r="G77" s="1468"/>
      <c r="H77" s="1455" t="s">
        <v>65</v>
      </c>
      <c r="I77" s="1455"/>
      <c r="J77" s="1454" t="s">
        <v>10</v>
      </c>
      <c r="K77" s="1457" t="s">
        <v>10</v>
      </c>
      <c r="L77" s="1454" t="s">
        <v>11</v>
      </c>
      <c r="M77" s="1454" t="s">
        <v>12</v>
      </c>
      <c r="N77" s="1457" t="s">
        <v>11</v>
      </c>
      <c r="O77" s="1457" t="s">
        <v>11</v>
      </c>
      <c r="P77" s="1436"/>
      <c r="Q77" s="1453" t="s">
        <v>193</v>
      </c>
      <c r="R77" s="1475"/>
      <c r="S77" s="1482"/>
      <c r="T77" s="1474"/>
    </row>
    <row r="78" spans="1:20" s="1469" customFormat="1" ht="36" x14ac:dyDescent="0.2">
      <c r="A78" s="1777"/>
      <c r="B78" s="1766"/>
      <c r="C78" s="1489" t="s">
        <v>1319</v>
      </c>
      <c r="D78" s="1462" t="s">
        <v>1324</v>
      </c>
      <c r="E78" s="1152">
        <v>12500000</v>
      </c>
      <c r="F78" s="1455"/>
      <c r="G78" s="1468"/>
      <c r="H78" s="1455" t="s">
        <v>65</v>
      </c>
      <c r="I78" s="1455"/>
      <c r="J78" s="1454" t="s">
        <v>10</v>
      </c>
      <c r="K78" s="1457" t="s">
        <v>10</v>
      </c>
      <c r="L78" s="1454" t="s">
        <v>11</v>
      </c>
      <c r="M78" s="1454" t="s">
        <v>12</v>
      </c>
      <c r="N78" s="1457" t="s">
        <v>11</v>
      </c>
      <c r="O78" s="1457" t="s">
        <v>11</v>
      </c>
      <c r="P78" s="1436"/>
      <c r="Q78" s="1453" t="s">
        <v>193</v>
      </c>
      <c r="R78" s="1475"/>
      <c r="S78" s="1482"/>
      <c r="T78" s="1474"/>
    </row>
    <row r="79" spans="1:20" s="1469" customFormat="1" ht="36" x14ac:dyDescent="0.2">
      <c r="A79" s="1777"/>
      <c r="B79" s="1766"/>
      <c r="C79" s="1489" t="s">
        <v>1319</v>
      </c>
      <c r="D79" s="1462" t="s">
        <v>1324</v>
      </c>
      <c r="E79" s="1152">
        <v>12000000</v>
      </c>
      <c r="F79" s="1455"/>
      <c r="G79" s="1468"/>
      <c r="H79" s="1455" t="s">
        <v>65</v>
      </c>
      <c r="I79" s="1455"/>
      <c r="J79" s="1454" t="s">
        <v>10</v>
      </c>
      <c r="K79" s="1457" t="s">
        <v>10</v>
      </c>
      <c r="L79" s="1454" t="s">
        <v>11</v>
      </c>
      <c r="M79" s="1454" t="s">
        <v>12</v>
      </c>
      <c r="N79" s="1457" t="s">
        <v>11</v>
      </c>
      <c r="O79" s="1457" t="s">
        <v>11</v>
      </c>
      <c r="P79" s="1436"/>
      <c r="Q79" s="1453" t="s">
        <v>193</v>
      </c>
      <c r="R79" s="1475"/>
      <c r="S79" s="1482"/>
      <c r="T79" s="1474"/>
    </row>
    <row r="80" spans="1:20" s="1469" customFormat="1" ht="36" x14ac:dyDescent="0.2">
      <c r="A80" s="1777"/>
      <c r="B80" s="1766"/>
      <c r="C80" s="1489" t="s">
        <v>1319</v>
      </c>
      <c r="D80" s="1462" t="s">
        <v>1324</v>
      </c>
      <c r="E80" s="1152">
        <v>2230000</v>
      </c>
      <c r="F80" s="1455"/>
      <c r="G80" s="1468"/>
      <c r="H80" s="1455" t="s">
        <v>65</v>
      </c>
      <c r="I80" s="1455"/>
      <c r="J80" s="1454" t="s">
        <v>10</v>
      </c>
      <c r="K80" s="1457" t="s">
        <v>10</v>
      </c>
      <c r="L80" s="1454" t="s">
        <v>11</v>
      </c>
      <c r="M80" s="1454" t="s">
        <v>12</v>
      </c>
      <c r="N80" s="1457" t="s">
        <v>11</v>
      </c>
      <c r="O80" s="1457" t="s">
        <v>11</v>
      </c>
      <c r="P80" s="1436"/>
      <c r="Q80" s="1453" t="s">
        <v>193</v>
      </c>
      <c r="R80" s="1475"/>
      <c r="S80" s="1482"/>
      <c r="T80" s="1474"/>
    </row>
    <row r="81" spans="1:20" s="1469" customFormat="1" ht="36" x14ac:dyDescent="0.2">
      <c r="A81" s="1777"/>
      <c r="B81" s="1766"/>
      <c r="C81" s="1489" t="s">
        <v>1319</v>
      </c>
      <c r="D81" s="1462" t="s">
        <v>1324</v>
      </c>
      <c r="E81" s="1152">
        <v>10800000</v>
      </c>
      <c r="F81" s="1455"/>
      <c r="G81" s="1468"/>
      <c r="H81" s="1455" t="s">
        <v>65</v>
      </c>
      <c r="I81" s="1455"/>
      <c r="J81" s="1454" t="s">
        <v>12</v>
      </c>
      <c r="K81" s="1457" t="s">
        <v>12</v>
      </c>
      <c r="L81" s="1454" t="s">
        <v>13</v>
      </c>
      <c r="M81" s="1454" t="s">
        <v>14</v>
      </c>
      <c r="N81" s="1457" t="s">
        <v>13</v>
      </c>
      <c r="O81" s="1457" t="s">
        <v>13</v>
      </c>
      <c r="P81" s="1436"/>
      <c r="Q81" s="1453" t="s">
        <v>193</v>
      </c>
      <c r="R81" s="1475"/>
      <c r="S81" s="1482"/>
      <c r="T81" s="1474"/>
    </row>
    <row r="82" spans="1:20" s="1469" customFormat="1" ht="36" x14ac:dyDescent="0.2">
      <c r="A82" s="1777"/>
      <c r="B82" s="1766"/>
      <c r="C82" s="1489" t="s">
        <v>1319</v>
      </c>
      <c r="D82" s="1462" t="s">
        <v>1324</v>
      </c>
      <c r="E82" s="1152">
        <v>4200000</v>
      </c>
      <c r="F82" s="1455"/>
      <c r="G82" s="1468"/>
      <c r="H82" s="1455" t="s">
        <v>65</v>
      </c>
      <c r="I82" s="1455"/>
      <c r="J82" s="1454" t="s">
        <v>12</v>
      </c>
      <c r="K82" s="1457" t="s">
        <v>12</v>
      </c>
      <c r="L82" s="1454" t="s">
        <v>13</v>
      </c>
      <c r="M82" s="1454" t="s">
        <v>14</v>
      </c>
      <c r="N82" s="1457" t="s">
        <v>13</v>
      </c>
      <c r="O82" s="1457" t="s">
        <v>13</v>
      </c>
      <c r="P82" s="1436"/>
      <c r="Q82" s="1453" t="s">
        <v>193</v>
      </c>
      <c r="R82" s="1475"/>
      <c r="S82" s="1482"/>
      <c r="T82" s="1474"/>
    </row>
    <row r="83" spans="1:20" s="1469" customFormat="1" ht="60" x14ac:dyDescent="0.2">
      <c r="A83" s="1777"/>
      <c r="B83" s="1766"/>
      <c r="C83" s="1489" t="s">
        <v>1319</v>
      </c>
      <c r="D83" s="1462" t="s">
        <v>1324</v>
      </c>
      <c r="E83" s="1152">
        <v>4800000</v>
      </c>
      <c r="F83" s="1455"/>
      <c r="G83" s="1468"/>
      <c r="H83" s="1455" t="s">
        <v>65</v>
      </c>
      <c r="I83" s="1455"/>
      <c r="J83" s="1454" t="s">
        <v>6</v>
      </c>
      <c r="K83" s="1457" t="s">
        <v>6</v>
      </c>
      <c r="L83" s="1454" t="s">
        <v>7</v>
      </c>
      <c r="M83" s="1454" t="s">
        <v>8</v>
      </c>
      <c r="N83" s="1457" t="s">
        <v>7</v>
      </c>
      <c r="O83" s="1457" t="s">
        <v>7</v>
      </c>
      <c r="P83" s="1436"/>
      <c r="Q83" s="1453" t="s">
        <v>1052</v>
      </c>
      <c r="R83" s="1475" t="s">
        <v>1326</v>
      </c>
      <c r="S83" s="1482"/>
      <c r="T83" s="1475" t="s">
        <v>1326</v>
      </c>
    </row>
    <row r="84" spans="1:20" s="1469" customFormat="1" ht="60" x14ac:dyDescent="0.2">
      <c r="A84" s="1777"/>
      <c r="B84" s="1766"/>
      <c r="C84" s="1489" t="s">
        <v>1319</v>
      </c>
      <c r="D84" s="1462" t="s">
        <v>1324</v>
      </c>
      <c r="E84" s="1152">
        <v>4800000</v>
      </c>
      <c r="F84" s="1455"/>
      <c r="G84" s="1468"/>
      <c r="H84" s="1455" t="s">
        <v>65</v>
      </c>
      <c r="I84" s="1455"/>
      <c r="J84" s="1454" t="s">
        <v>6</v>
      </c>
      <c r="K84" s="1457" t="s">
        <v>6</v>
      </c>
      <c r="L84" s="1454" t="s">
        <v>7</v>
      </c>
      <c r="M84" s="1454" t="s">
        <v>8</v>
      </c>
      <c r="N84" s="1457" t="s">
        <v>7</v>
      </c>
      <c r="O84" s="1457" t="s">
        <v>7</v>
      </c>
      <c r="P84" s="1436"/>
      <c r="Q84" s="1453" t="s">
        <v>1052</v>
      </c>
      <c r="R84" s="1475" t="s">
        <v>1326</v>
      </c>
      <c r="S84" s="1482"/>
      <c r="T84" s="1475" t="s">
        <v>1326</v>
      </c>
    </row>
    <row r="85" spans="1:20" s="1469" customFormat="1" ht="36" x14ac:dyDescent="0.2">
      <c r="A85" s="1777"/>
      <c r="B85" s="1766"/>
      <c r="C85" s="1489" t="s">
        <v>1319</v>
      </c>
      <c r="D85" s="1462" t="s">
        <v>1324</v>
      </c>
      <c r="E85" s="1152">
        <v>6400000</v>
      </c>
      <c r="F85" s="1455"/>
      <c r="G85" s="1468"/>
      <c r="H85" s="1455" t="s">
        <v>65</v>
      </c>
      <c r="I85" s="1455"/>
      <c r="J85" s="1454" t="s">
        <v>7</v>
      </c>
      <c r="K85" s="1457" t="s">
        <v>7</v>
      </c>
      <c r="L85" s="1454" t="s">
        <v>8</v>
      </c>
      <c r="M85" s="1454" t="s">
        <v>9</v>
      </c>
      <c r="N85" s="1457" t="s">
        <v>8</v>
      </c>
      <c r="O85" s="1457" t="s">
        <v>8</v>
      </c>
      <c r="P85" s="1436"/>
      <c r="Q85" s="1453" t="s">
        <v>193</v>
      </c>
      <c r="R85" s="1475"/>
      <c r="S85" s="1482"/>
      <c r="T85" s="1474"/>
    </row>
    <row r="86" spans="1:20" s="1469" customFormat="1" ht="36" x14ac:dyDescent="0.2">
      <c r="A86" s="1777"/>
      <c r="B86" s="1766"/>
      <c r="C86" s="1489" t="s">
        <v>1319</v>
      </c>
      <c r="D86" s="1462" t="s">
        <v>1324</v>
      </c>
      <c r="E86" s="1152">
        <v>15000000</v>
      </c>
      <c r="F86" s="1455"/>
      <c r="G86" s="1468"/>
      <c r="H86" s="1455" t="s">
        <v>65</v>
      </c>
      <c r="I86" s="1455"/>
      <c r="J86" s="1454" t="s">
        <v>5</v>
      </c>
      <c r="K86" s="1457" t="s">
        <v>5</v>
      </c>
      <c r="L86" s="1454" t="s">
        <v>6</v>
      </c>
      <c r="M86" s="1454" t="s">
        <v>9</v>
      </c>
      <c r="N86" s="1457" t="s">
        <v>6</v>
      </c>
      <c r="O86" s="1457" t="s">
        <v>8</v>
      </c>
      <c r="P86" s="1436"/>
      <c r="Q86" s="1453" t="s">
        <v>995</v>
      </c>
      <c r="R86" s="1475" t="s">
        <v>1331</v>
      </c>
      <c r="S86" s="1482"/>
      <c r="T86" s="1475" t="s">
        <v>1331</v>
      </c>
    </row>
    <row r="87" spans="1:20" s="1469" customFormat="1" ht="36" x14ac:dyDescent="0.2">
      <c r="A87" s="1777"/>
      <c r="B87" s="1766"/>
      <c r="C87" s="1489" t="s">
        <v>1319</v>
      </c>
      <c r="D87" s="1462" t="s">
        <v>1324</v>
      </c>
      <c r="E87" s="1152">
        <v>19696000</v>
      </c>
      <c r="F87" s="1455"/>
      <c r="G87" s="1468"/>
      <c r="H87" s="1455" t="s">
        <v>65</v>
      </c>
      <c r="I87" s="1455"/>
      <c r="J87" s="1454" t="s">
        <v>9</v>
      </c>
      <c r="K87" s="1457" t="s">
        <v>9</v>
      </c>
      <c r="L87" s="1454" t="s">
        <v>10</v>
      </c>
      <c r="M87" s="1454" t="s">
        <v>11</v>
      </c>
      <c r="N87" s="1457" t="s">
        <v>10</v>
      </c>
      <c r="O87" s="1457" t="s">
        <v>10</v>
      </c>
      <c r="P87" s="1436"/>
      <c r="Q87" s="1453" t="s">
        <v>193</v>
      </c>
      <c r="R87" s="1475"/>
      <c r="S87" s="1482"/>
      <c r="T87" s="1474"/>
    </row>
    <row r="88" spans="1:20" s="1469" customFormat="1" ht="36" x14ac:dyDescent="0.2">
      <c r="A88" s="1777"/>
      <c r="B88" s="1766"/>
      <c r="C88" s="1489" t="s">
        <v>1319</v>
      </c>
      <c r="D88" s="1462" t="s">
        <v>1324</v>
      </c>
      <c r="E88" s="1152">
        <v>15000000</v>
      </c>
      <c r="F88" s="1455"/>
      <c r="G88" s="1468"/>
      <c r="H88" s="1455" t="s">
        <v>65</v>
      </c>
      <c r="I88" s="1455"/>
      <c r="J88" s="1454" t="s">
        <v>7</v>
      </c>
      <c r="K88" s="1457" t="s">
        <v>7</v>
      </c>
      <c r="L88" s="1454" t="s">
        <v>8</v>
      </c>
      <c r="M88" s="1454" t="s">
        <v>9</v>
      </c>
      <c r="N88" s="1457" t="s">
        <v>8</v>
      </c>
      <c r="O88" s="1457" t="s">
        <v>8</v>
      </c>
      <c r="P88" s="1436"/>
      <c r="Q88" s="1453" t="s">
        <v>193</v>
      </c>
      <c r="R88" s="1475"/>
      <c r="S88" s="1482"/>
      <c r="T88" s="1474"/>
    </row>
    <row r="89" spans="1:20" s="1469" customFormat="1" ht="36" x14ac:dyDescent="0.2">
      <c r="A89" s="1777"/>
      <c r="B89" s="1766"/>
      <c r="C89" s="1489" t="s">
        <v>1319</v>
      </c>
      <c r="D89" s="1462" t="s">
        <v>1324</v>
      </c>
      <c r="E89" s="1152">
        <v>19200000</v>
      </c>
      <c r="F89" s="1455"/>
      <c r="G89" s="1468"/>
      <c r="H89" s="1455" t="s">
        <v>65</v>
      </c>
      <c r="I89" s="1455"/>
      <c r="J89" s="1454" t="s">
        <v>9</v>
      </c>
      <c r="K89" s="1457" t="s">
        <v>9</v>
      </c>
      <c r="L89" s="1454" t="s">
        <v>10</v>
      </c>
      <c r="M89" s="1454" t="s">
        <v>12</v>
      </c>
      <c r="N89" s="1457" t="s">
        <v>10</v>
      </c>
      <c r="O89" s="1457" t="s">
        <v>11</v>
      </c>
      <c r="P89" s="1436"/>
      <c r="Q89" s="1453" t="s">
        <v>193</v>
      </c>
      <c r="R89" s="1475"/>
      <c r="S89" s="1482"/>
      <c r="T89" s="1474"/>
    </row>
    <row r="90" spans="1:20" s="1135" customFormat="1" ht="35.25" customHeight="1" x14ac:dyDescent="0.2">
      <c r="A90" s="1472" t="s">
        <v>1332</v>
      </c>
      <c r="B90" s="1757" t="s">
        <v>1333</v>
      </c>
      <c r="C90" s="1757"/>
      <c r="D90" s="1191"/>
      <c r="E90" s="1192">
        <v>100000000</v>
      </c>
      <c r="F90" s="976" t="s">
        <v>74</v>
      </c>
      <c r="G90" s="976" t="s">
        <v>193</v>
      </c>
      <c r="H90" s="976" t="s">
        <v>65</v>
      </c>
      <c r="I90" s="977" t="s">
        <v>1334</v>
      </c>
      <c r="J90" s="977" t="s">
        <v>586</v>
      </c>
      <c r="K90" s="977" t="s">
        <v>586</v>
      </c>
      <c r="L90" s="978" t="s">
        <v>586</v>
      </c>
      <c r="M90" s="976" t="s">
        <v>585</v>
      </c>
      <c r="N90" s="997" t="s">
        <v>585</v>
      </c>
      <c r="O90" s="997" t="s">
        <v>445</v>
      </c>
      <c r="P90" s="997"/>
      <c r="Q90" s="997" t="s">
        <v>995</v>
      </c>
      <c r="R90" s="984" t="s">
        <v>1331</v>
      </c>
      <c r="S90" s="1127"/>
      <c r="T90" s="984" t="s">
        <v>1331</v>
      </c>
    </row>
    <row r="91" spans="1:20" s="1135" customFormat="1" ht="41.25" customHeight="1" x14ac:dyDescent="0.2">
      <c r="A91" s="1472" t="s">
        <v>1335</v>
      </c>
      <c r="B91" s="1757" t="s">
        <v>1336</v>
      </c>
      <c r="C91" s="1757"/>
      <c r="D91" s="1191"/>
      <c r="E91" s="1192">
        <f>SUM(E92:E129)</f>
        <v>2310000000</v>
      </c>
      <c r="F91" s="976" t="s">
        <v>74</v>
      </c>
      <c r="G91" s="976" t="s">
        <v>193</v>
      </c>
      <c r="H91" s="976" t="s">
        <v>65</v>
      </c>
      <c r="I91" s="977" t="s">
        <v>193</v>
      </c>
      <c r="J91" s="977"/>
      <c r="K91" s="977"/>
      <c r="L91" s="978"/>
      <c r="M91" s="976"/>
      <c r="N91" s="997"/>
      <c r="O91" s="997"/>
      <c r="P91" s="997"/>
      <c r="Q91" s="997"/>
      <c r="R91" s="984"/>
      <c r="S91" s="1127"/>
      <c r="T91" s="984"/>
    </row>
    <row r="92" spans="1:20" s="1469" customFormat="1" ht="74.25" customHeight="1" x14ac:dyDescent="0.2">
      <c r="A92" s="1777" t="s">
        <v>1335</v>
      </c>
      <c r="B92" s="1766" t="s">
        <v>1337</v>
      </c>
      <c r="C92" s="1446" t="s">
        <v>1338</v>
      </c>
      <c r="D92" s="1447" t="s">
        <v>1324</v>
      </c>
      <c r="E92" s="1458">
        <v>100000000</v>
      </c>
      <c r="F92" s="1453"/>
      <c r="G92" s="1489"/>
      <c r="H92" s="1453" t="s">
        <v>65</v>
      </c>
      <c r="I92" s="1453"/>
      <c r="J92" s="1448" t="s">
        <v>6</v>
      </c>
      <c r="K92" s="1448" t="s">
        <v>6</v>
      </c>
      <c r="L92" s="1448" t="s">
        <v>8</v>
      </c>
      <c r="M92" s="1448" t="s">
        <v>11</v>
      </c>
      <c r="N92" s="1454" t="str">
        <f t="shared" ref="N92:N129" si="1">+L92</f>
        <v>MAYO</v>
      </c>
      <c r="O92" s="1448" t="s">
        <v>10</v>
      </c>
      <c r="P92" s="1453"/>
      <c r="Q92" s="1453" t="s">
        <v>995</v>
      </c>
      <c r="R92" s="1475"/>
      <c r="S92" s="1483"/>
      <c r="T92" s="1475"/>
    </row>
    <row r="93" spans="1:20" s="1469" customFormat="1" ht="72" x14ac:dyDescent="0.2">
      <c r="A93" s="1777"/>
      <c r="B93" s="1766"/>
      <c r="C93" s="1489" t="s">
        <v>1339</v>
      </c>
      <c r="D93" s="1459" t="s">
        <v>1324</v>
      </c>
      <c r="E93" s="1458">
        <v>96400000</v>
      </c>
      <c r="F93" s="1453"/>
      <c r="G93" s="1489"/>
      <c r="H93" s="1453" t="s">
        <v>65</v>
      </c>
      <c r="I93" s="1453"/>
      <c r="J93" s="1448" t="s">
        <v>7</v>
      </c>
      <c r="K93" s="1448" t="s">
        <v>7</v>
      </c>
      <c r="L93" s="1448" t="s">
        <v>9</v>
      </c>
      <c r="M93" s="1448" t="s">
        <v>12</v>
      </c>
      <c r="N93" s="1454" t="str">
        <f t="shared" si="1"/>
        <v>JUNIO</v>
      </c>
      <c r="O93" s="1448" t="s">
        <v>11</v>
      </c>
      <c r="P93" s="1453"/>
      <c r="Q93" s="1453" t="s">
        <v>193</v>
      </c>
      <c r="R93" s="1475"/>
      <c r="S93" s="1483"/>
      <c r="T93" s="1475"/>
    </row>
    <row r="94" spans="1:20" s="1469" customFormat="1" ht="24" x14ac:dyDescent="0.2">
      <c r="A94" s="1777"/>
      <c r="B94" s="1766"/>
      <c r="C94" s="1489" t="s">
        <v>1340</v>
      </c>
      <c r="D94" s="1447" t="s">
        <v>1324</v>
      </c>
      <c r="E94" s="1458">
        <v>18000000</v>
      </c>
      <c r="F94" s="1453"/>
      <c r="G94" s="1489"/>
      <c r="H94" s="1453" t="s">
        <v>65</v>
      </c>
      <c r="I94" s="1453"/>
      <c r="J94" s="1448" t="s">
        <v>479</v>
      </c>
      <c r="K94" s="1448" t="s">
        <v>479</v>
      </c>
      <c r="L94" s="1448" t="s">
        <v>11</v>
      </c>
      <c r="M94" s="1448" t="s">
        <v>12</v>
      </c>
      <c r="N94" s="1454" t="str">
        <f t="shared" si="1"/>
        <v>AGOSTO</v>
      </c>
      <c r="O94" s="1448" t="s">
        <v>12</v>
      </c>
      <c r="P94" s="1453"/>
      <c r="Q94" s="1453" t="s">
        <v>193</v>
      </c>
      <c r="R94" s="1475"/>
      <c r="S94" s="1483"/>
      <c r="T94" s="1475"/>
    </row>
    <row r="95" spans="1:20" s="1469" customFormat="1" ht="48" x14ac:dyDescent="0.2">
      <c r="A95" s="1777"/>
      <c r="B95" s="1766"/>
      <c r="C95" s="1489" t="s">
        <v>1341</v>
      </c>
      <c r="D95" s="1459" t="s">
        <v>1324</v>
      </c>
      <c r="E95" s="1458">
        <v>19000000</v>
      </c>
      <c r="F95" s="1453"/>
      <c r="G95" s="1489"/>
      <c r="H95" s="1453" t="s">
        <v>65</v>
      </c>
      <c r="I95" s="1453"/>
      <c r="J95" s="1448" t="s">
        <v>479</v>
      </c>
      <c r="K95" s="1448" t="s">
        <v>479</v>
      </c>
      <c r="L95" s="1448" t="s">
        <v>11</v>
      </c>
      <c r="M95" s="1448" t="s">
        <v>12</v>
      </c>
      <c r="N95" s="1454" t="str">
        <f t="shared" si="1"/>
        <v>AGOSTO</v>
      </c>
      <c r="O95" s="1448" t="s">
        <v>12</v>
      </c>
      <c r="P95" s="1453"/>
      <c r="Q95" s="1453" t="s">
        <v>193</v>
      </c>
      <c r="R95" s="1475"/>
      <c r="S95" s="1483"/>
      <c r="T95" s="1475"/>
    </row>
    <row r="96" spans="1:20" s="1469" customFormat="1" ht="24" x14ac:dyDescent="0.2">
      <c r="A96" s="1777"/>
      <c r="B96" s="1766"/>
      <c r="C96" s="1489" t="s">
        <v>1342</v>
      </c>
      <c r="D96" s="1447" t="s">
        <v>1324</v>
      </c>
      <c r="E96" s="1458">
        <v>60000000</v>
      </c>
      <c r="F96" s="1453"/>
      <c r="G96" s="1489"/>
      <c r="H96" s="1453" t="s">
        <v>65</v>
      </c>
      <c r="I96" s="1453"/>
      <c r="J96" s="1460" t="s">
        <v>10</v>
      </c>
      <c r="K96" s="1460" t="s">
        <v>10</v>
      </c>
      <c r="L96" s="1448" t="s">
        <v>12</v>
      </c>
      <c r="M96" s="1448" t="s">
        <v>15</v>
      </c>
      <c r="N96" s="1454" t="str">
        <f t="shared" si="1"/>
        <v>SEPTIEMBRE</v>
      </c>
      <c r="O96" s="1448" t="s">
        <v>14</v>
      </c>
      <c r="P96" s="1453"/>
      <c r="Q96" s="1453" t="s">
        <v>193</v>
      </c>
      <c r="R96" s="1475"/>
      <c r="S96" s="1483"/>
      <c r="T96" s="1475"/>
    </row>
    <row r="97" spans="1:20" s="1469" customFormat="1" ht="48" x14ac:dyDescent="0.2">
      <c r="A97" s="1777"/>
      <c r="B97" s="1766"/>
      <c r="C97" s="1489" t="s">
        <v>1343</v>
      </c>
      <c r="D97" s="1459" t="s">
        <v>1324</v>
      </c>
      <c r="E97" s="1458">
        <v>30000000</v>
      </c>
      <c r="F97" s="1453"/>
      <c r="G97" s="1489"/>
      <c r="H97" s="1453" t="s">
        <v>65</v>
      </c>
      <c r="I97" s="1453"/>
      <c r="J97" s="1460" t="s">
        <v>8</v>
      </c>
      <c r="K97" s="1460" t="s">
        <v>8</v>
      </c>
      <c r="L97" s="1448" t="s">
        <v>10</v>
      </c>
      <c r="M97" s="1448" t="s">
        <v>13</v>
      </c>
      <c r="N97" s="1454" t="str">
        <f t="shared" si="1"/>
        <v>JULIO</v>
      </c>
      <c r="O97" s="1448" t="s">
        <v>12</v>
      </c>
      <c r="P97" s="1453"/>
      <c r="Q97" s="1453" t="s">
        <v>193</v>
      </c>
      <c r="R97" s="1475"/>
      <c r="S97" s="1483"/>
      <c r="T97" s="1475"/>
    </row>
    <row r="98" spans="1:20" s="1469" customFormat="1" ht="36" x14ac:dyDescent="0.2">
      <c r="A98" s="1777"/>
      <c r="B98" s="1766"/>
      <c r="C98" s="1489" t="s">
        <v>1344</v>
      </c>
      <c r="D98" s="1447" t="s">
        <v>1324</v>
      </c>
      <c r="E98" s="1458">
        <v>60000000</v>
      </c>
      <c r="F98" s="1453"/>
      <c r="G98" s="1452"/>
      <c r="H98" s="1453" t="s">
        <v>65</v>
      </c>
      <c r="I98" s="1453"/>
      <c r="J98" s="1460" t="s">
        <v>1345</v>
      </c>
      <c r="K98" s="1460" t="s">
        <v>1345</v>
      </c>
      <c r="L98" s="1448" t="s">
        <v>8</v>
      </c>
      <c r="M98" s="1448" t="s">
        <v>12</v>
      </c>
      <c r="N98" s="1454" t="str">
        <f t="shared" si="1"/>
        <v>MAYO</v>
      </c>
      <c r="O98" s="1448" t="s">
        <v>11</v>
      </c>
      <c r="P98" s="1453"/>
      <c r="Q98" s="1453" t="s">
        <v>995</v>
      </c>
      <c r="R98" s="1475"/>
      <c r="S98" s="1483"/>
      <c r="T98" s="1475"/>
    </row>
    <row r="99" spans="1:20" s="1469" customFormat="1" ht="48" x14ac:dyDescent="0.2">
      <c r="A99" s="1777"/>
      <c r="B99" s="1766"/>
      <c r="C99" s="1490" t="s">
        <v>1346</v>
      </c>
      <c r="D99" s="1459" t="s">
        <v>1324</v>
      </c>
      <c r="E99" s="1449">
        <v>67000000</v>
      </c>
      <c r="F99" s="1453"/>
      <c r="G99" s="1489"/>
      <c r="H99" s="1453" t="s">
        <v>65</v>
      </c>
      <c r="I99" s="1453"/>
      <c r="J99" s="1460" t="s">
        <v>9</v>
      </c>
      <c r="K99" s="1460" t="s">
        <v>9</v>
      </c>
      <c r="L99" s="1448" t="s">
        <v>11</v>
      </c>
      <c r="M99" s="1448" t="s">
        <v>14</v>
      </c>
      <c r="N99" s="1454" t="str">
        <f t="shared" si="1"/>
        <v>AGOSTO</v>
      </c>
      <c r="O99" s="1448" t="s">
        <v>13</v>
      </c>
      <c r="P99" s="1453"/>
      <c r="Q99" s="1453" t="s">
        <v>1347</v>
      </c>
      <c r="R99" s="1475" t="s">
        <v>1348</v>
      </c>
      <c r="S99" s="1483"/>
      <c r="T99" s="1475"/>
    </row>
    <row r="100" spans="1:20" s="1469" customFormat="1" ht="48" x14ac:dyDescent="0.2">
      <c r="A100" s="1777"/>
      <c r="B100" s="1766"/>
      <c r="C100" s="1490" t="s">
        <v>1349</v>
      </c>
      <c r="D100" s="1447" t="s">
        <v>1324</v>
      </c>
      <c r="E100" s="1449">
        <v>80000000</v>
      </c>
      <c r="F100" s="1453"/>
      <c r="G100" s="1489"/>
      <c r="H100" s="1453" t="s">
        <v>65</v>
      </c>
      <c r="I100" s="1453"/>
      <c r="J100" s="1460" t="s">
        <v>6</v>
      </c>
      <c r="K100" s="1460" t="s">
        <v>6</v>
      </c>
      <c r="L100" s="1448" t="str">
        <f>+L98</f>
        <v>MAYO</v>
      </c>
      <c r="M100" s="1448" t="s">
        <v>12</v>
      </c>
      <c r="N100" s="1454" t="str">
        <f t="shared" si="1"/>
        <v>MAYO</v>
      </c>
      <c r="O100" s="1448" t="s">
        <v>11</v>
      </c>
      <c r="P100" s="1453"/>
      <c r="Q100" s="1453" t="s">
        <v>995</v>
      </c>
      <c r="R100" s="1475"/>
      <c r="S100" s="1483"/>
      <c r="T100" s="1475"/>
    </row>
    <row r="101" spans="1:20" s="1469" customFormat="1" ht="24" x14ac:dyDescent="0.2">
      <c r="A101" s="1777"/>
      <c r="B101" s="1766"/>
      <c r="C101" s="1490" t="s">
        <v>1350</v>
      </c>
      <c r="D101" s="1459" t="s">
        <v>1324</v>
      </c>
      <c r="E101" s="1449">
        <v>7000000</v>
      </c>
      <c r="F101" s="1453"/>
      <c r="G101" s="1489"/>
      <c r="H101" s="1453" t="s">
        <v>65</v>
      </c>
      <c r="I101" s="1453"/>
      <c r="J101" s="1460" t="s">
        <v>8</v>
      </c>
      <c r="K101" s="1460" t="s">
        <v>8</v>
      </c>
      <c r="L101" s="1448" t="str">
        <f>+L97</f>
        <v>JULIO</v>
      </c>
      <c r="M101" s="1448" t="s">
        <v>11</v>
      </c>
      <c r="N101" s="1454" t="str">
        <f t="shared" si="1"/>
        <v>JULIO</v>
      </c>
      <c r="O101" s="1448" t="s">
        <v>12</v>
      </c>
      <c r="P101" s="1453"/>
      <c r="Q101" s="1453" t="s">
        <v>193</v>
      </c>
      <c r="R101" s="1475"/>
      <c r="S101" s="1483"/>
      <c r="T101" s="1475"/>
    </row>
    <row r="102" spans="1:20" s="1469" customFormat="1" ht="108" x14ac:dyDescent="0.2">
      <c r="A102" s="1777"/>
      <c r="B102" s="1766"/>
      <c r="C102" s="1491" t="s">
        <v>1351</v>
      </c>
      <c r="D102" s="1447" t="s">
        <v>1324</v>
      </c>
      <c r="E102" s="1450">
        <v>130000000</v>
      </c>
      <c r="F102" s="1453"/>
      <c r="G102" s="1489"/>
      <c r="H102" s="1453" t="s">
        <v>65</v>
      </c>
      <c r="I102" s="1453"/>
      <c r="J102" s="1448" t="s">
        <v>10</v>
      </c>
      <c r="K102" s="1448" t="s">
        <v>10</v>
      </c>
      <c r="L102" s="1448" t="str">
        <f>+L96</f>
        <v>SEPTIEMBRE</v>
      </c>
      <c r="M102" s="1448" t="s">
        <v>15</v>
      </c>
      <c r="N102" s="1454" t="str">
        <f t="shared" si="1"/>
        <v>SEPTIEMBRE</v>
      </c>
      <c r="O102" s="1448" t="s">
        <v>15</v>
      </c>
      <c r="P102" s="1453"/>
      <c r="Q102" s="1453" t="s">
        <v>193</v>
      </c>
      <c r="R102" s="1475"/>
      <c r="S102" s="1483"/>
      <c r="T102" s="1475"/>
    </row>
    <row r="103" spans="1:20" s="1469" customFormat="1" ht="24" x14ac:dyDescent="0.2">
      <c r="A103" s="1777"/>
      <c r="B103" s="1766"/>
      <c r="C103" s="1491" t="s">
        <v>1352</v>
      </c>
      <c r="D103" s="1459" t="s">
        <v>1324</v>
      </c>
      <c r="E103" s="1450">
        <v>100000000</v>
      </c>
      <c r="F103" s="1453"/>
      <c r="G103" s="1489"/>
      <c r="H103" s="1453" t="s">
        <v>65</v>
      </c>
      <c r="I103" s="1453"/>
      <c r="J103" s="1448" t="s">
        <v>11</v>
      </c>
      <c r="K103" s="1448" t="s">
        <v>11</v>
      </c>
      <c r="L103" s="1448" t="s">
        <v>13</v>
      </c>
      <c r="M103" s="1448" t="s">
        <v>15</v>
      </c>
      <c r="N103" s="1454" t="str">
        <f t="shared" si="1"/>
        <v>OCTUBRE</v>
      </c>
      <c r="O103" s="1448" t="s">
        <v>14</v>
      </c>
      <c r="P103" s="1453"/>
      <c r="Q103" s="1453" t="s">
        <v>193</v>
      </c>
      <c r="R103" s="1475"/>
      <c r="S103" s="1483"/>
      <c r="T103" s="1475"/>
    </row>
    <row r="104" spans="1:20" s="1469" customFormat="1" ht="24" x14ac:dyDescent="0.2">
      <c r="A104" s="1777"/>
      <c r="B104" s="1766"/>
      <c r="C104" s="1491" t="s">
        <v>1353</v>
      </c>
      <c r="D104" s="1447" t="s">
        <v>1324</v>
      </c>
      <c r="E104" s="1450">
        <v>40000000</v>
      </c>
      <c r="F104" s="1453"/>
      <c r="G104" s="1489"/>
      <c r="H104" s="1453" t="s">
        <v>65</v>
      </c>
      <c r="I104" s="1453"/>
      <c r="J104" s="1448" t="s">
        <v>417</v>
      </c>
      <c r="K104" s="1448" t="s">
        <v>417</v>
      </c>
      <c r="L104" s="1448" t="str">
        <f>+L96</f>
        <v>SEPTIEMBRE</v>
      </c>
      <c r="M104" s="1448" t="s">
        <v>15</v>
      </c>
      <c r="N104" s="1454" t="str">
        <f t="shared" si="1"/>
        <v>SEPTIEMBRE</v>
      </c>
      <c r="O104" s="1448" t="s">
        <v>14</v>
      </c>
      <c r="P104" s="1453"/>
      <c r="Q104" s="1453" t="s">
        <v>1347</v>
      </c>
      <c r="R104" s="1475" t="s">
        <v>1354</v>
      </c>
      <c r="S104" s="1483"/>
      <c r="T104" s="1475"/>
    </row>
    <row r="105" spans="1:20" s="1469" customFormat="1" ht="36" x14ac:dyDescent="0.2">
      <c r="A105" s="1777"/>
      <c r="B105" s="1766"/>
      <c r="C105" s="1491" t="s">
        <v>1355</v>
      </c>
      <c r="D105" s="1459" t="s">
        <v>1324</v>
      </c>
      <c r="E105" s="1450">
        <v>50000000</v>
      </c>
      <c r="F105" s="1453"/>
      <c r="G105" s="1489"/>
      <c r="H105" s="1453" t="s">
        <v>65</v>
      </c>
      <c r="I105" s="1453"/>
      <c r="J105" s="1451" t="s">
        <v>417</v>
      </c>
      <c r="K105" s="1451" t="s">
        <v>417</v>
      </c>
      <c r="L105" s="1448" t="str">
        <f>+L96</f>
        <v>SEPTIEMBRE</v>
      </c>
      <c r="M105" s="1448" t="s">
        <v>15</v>
      </c>
      <c r="N105" s="1454" t="str">
        <f t="shared" si="1"/>
        <v>SEPTIEMBRE</v>
      </c>
      <c r="O105" s="1448" t="s">
        <v>14</v>
      </c>
      <c r="P105" s="1453"/>
      <c r="Q105" s="1453" t="s">
        <v>193</v>
      </c>
      <c r="R105" s="1475"/>
      <c r="S105" s="1483"/>
      <c r="T105" s="1475"/>
    </row>
    <row r="106" spans="1:20" s="1469" customFormat="1" x14ac:dyDescent="0.2">
      <c r="A106" s="1777"/>
      <c r="B106" s="1766"/>
      <c r="C106" s="1491" t="s">
        <v>1356</v>
      </c>
      <c r="D106" s="1447" t="s">
        <v>1324</v>
      </c>
      <c r="E106" s="1450">
        <v>50000000</v>
      </c>
      <c r="F106" s="1453"/>
      <c r="G106" s="1489"/>
      <c r="H106" s="1453" t="s">
        <v>65</v>
      </c>
      <c r="I106" s="1453"/>
      <c r="J106" s="1451" t="s">
        <v>11</v>
      </c>
      <c r="K106" s="1451" t="s">
        <v>11</v>
      </c>
      <c r="L106" s="1448" t="s">
        <v>12</v>
      </c>
      <c r="M106" s="1448" t="s">
        <v>15</v>
      </c>
      <c r="N106" s="1454" t="str">
        <f t="shared" si="1"/>
        <v>SEPTIEMBRE</v>
      </c>
      <c r="O106" s="1448" t="s">
        <v>15</v>
      </c>
      <c r="P106" s="1453"/>
      <c r="Q106" s="1453" t="s">
        <v>193</v>
      </c>
      <c r="R106" s="1475"/>
      <c r="S106" s="1483"/>
      <c r="T106" s="1475"/>
    </row>
    <row r="107" spans="1:20" s="1469" customFormat="1" ht="36" x14ac:dyDescent="0.2">
      <c r="A107" s="1777"/>
      <c r="B107" s="1766"/>
      <c r="C107" s="1491" t="s">
        <v>1357</v>
      </c>
      <c r="D107" s="1459" t="s">
        <v>1324</v>
      </c>
      <c r="E107" s="1450">
        <v>1300000</v>
      </c>
      <c r="F107" s="1453"/>
      <c r="G107" s="1489"/>
      <c r="H107" s="1453" t="s">
        <v>65</v>
      </c>
      <c r="I107" s="1453"/>
      <c r="J107" s="1448" t="s">
        <v>523</v>
      </c>
      <c r="K107" s="1448" t="s">
        <v>523</v>
      </c>
      <c r="L107" s="1448" t="str">
        <f>+L93</f>
        <v>JUNIO</v>
      </c>
      <c r="M107" s="1448" t="s">
        <v>10</v>
      </c>
      <c r="N107" s="1454" t="str">
        <f t="shared" si="1"/>
        <v>JUNIO</v>
      </c>
      <c r="O107" s="1448" t="s">
        <v>15</v>
      </c>
      <c r="P107" s="1453"/>
      <c r="Q107" s="1453" t="s">
        <v>1347</v>
      </c>
      <c r="R107" s="1475" t="s">
        <v>1358</v>
      </c>
      <c r="S107" s="1483"/>
      <c r="T107" s="1475"/>
    </row>
    <row r="108" spans="1:20" s="1469" customFormat="1" ht="60" x14ac:dyDescent="0.2">
      <c r="A108" s="1777"/>
      <c r="B108" s="1766"/>
      <c r="C108" s="1490" t="s">
        <v>1359</v>
      </c>
      <c r="D108" s="1447" t="s">
        <v>1324</v>
      </c>
      <c r="E108" s="1450">
        <v>1000000</v>
      </c>
      <c r="F108" s="1453"/>
      <c r="G108" s="1489"/>
      <c r="H108" s="1453" t="s">
        <v>65</v>
      </c>
      <c r="I108" s="1453"/>
      <c r="J108" s="1451" t="s">
        <v>433</v>
      </c>
      <c r="K108" s="1451" t="s">
        <v>433</v>
      </c>
      <c r="L108" s="1448" t="s">
        <v>6</v>
      </c>
      <c r="M108" s="1448" t="s">
        <v>7</v>
      </c>
      <c r="N108" s="1454" t="str">
        <f t="shared" si="1"/>
        <v>MARZO</v>
      </c>
      <c r="O108" s="1448" t="s">
        <v>15</v>
      </c>
      <c r="P108" s="1453"/>
      <c r="Q108" s="1453" t="s">
        <v>1052</v>
      </c>
      <c r="R108" s="1475" t="s">
        <v>1360</v>
      </c>
      <c r="S108" s="1483"/>
      <c r="T108" s="1475" t="s">
        <v>1331</v>
      </c>
    </row>
    <row r="109" spans="1:20" s="1469" customFormat="1" ht="24" x14ac:dyDescent="0.2">
      <c r="A109" s="1777"/>
      <c r="B109" s="1766"/>
      <c r="C109" s="1490" t="s">
        <v>1361</v>
      </c>
      <c r="D109" s="1459" t="s">
        <v>1324</v>
      </c>
      <c r="E109" s="1450">
        <v>100000000</v>
      </c>
      <c r="F109" s="1453"/>
      <c r="G109" s="1489"/>
      <c r="H109" s="1453" t="s">
        <v>65</v>
      </c>
      <c r="I109" s="1453"/>
      <c r="J109" s="1448" t="s">
        <v>1345</v>
      </c>
      <c r="K109" s="1448" t="s">
        <v>1345</v>
      </c>
      <c r="L109" s="1448" t="str">
        <f>+L98</f>
        <v>MAYO</v>
      </c>
      <c r="M109" s="1448" t="s">
        <v>9</v>
      </c>
      <c r="N109" s="1454" t="str">
        <f t="shared" si="1"/>
        <v>MAYO</v>
      </c>
      <c r="O109" s="1448" t="s">
        <v>11</v>
      </c>
      <c r="P109" s="1453"/>
      <c r="Q109" s="1453" t="s">
        <v>995</v>
      </c>
      <c r="R109" s="1475"/>
      <c r="S109" s="1483"/>
      <c r="T109" s="1475"/>
    </row>
    <row r="110" spans="1:20" s="1469" customFormat="1" ht="36" x14ac:dyDescent="0.2">
      <c r="A110" s="1777"/>
      <c r="B110" s="1766"/>
      <c r="C110" s="1490" t="s">
        <v>1362</v>
      </c>
      <c r="D110" s="1447" t="s">
        <v>1324</v>
      </c>
      <c r="E110" s="1450">
        <v>50000000</v>
      </c>
      <c r="F110" s="1453"/>
      <c r="G110" s="1489"/>
      <c r="H110" s="1453" t="s">
        <v>65</v>
      </c>
      <c r="I110" s="1453"/>
      <c r="J110" s="1448" t="s">
        <v>6</v>
      </c>
      <c r="K110" s="1448" t="s">
        <v>6</v>
      </c>
      <c r="L110" s="1448" t="str">
        <f>+L98</f>
        <v>MAYO</v>
      </c>
      <c r="M110" s="1448" t="s">
        <v>9</v>
      </c>
      <c r="N110" s="1454" t="str">
        <f t="shared" si="1"/>
        <v>MAYO</v>
      </c>
      <c r="O110" s="1448" t="s">
        <v>9</v>
      </c>
      <c r="P110" s="1453"/>
      <c r="Q110" s="1453" t="s">
        <v>995</v>
      </c>
      <c r="R110" s="1475"/>
      <c r="S110" s="1483"/>
      <c r="T110" s="1475"/>
    </row>
    <row r="111" spans="1:20" s="1469" customFormat="1" ht="24" x14ac:dyDescent="0.2">
      <c r="A111" s="1777"/>
      <c r="B111" s="1766"/>
      <c r="C111" s="1490" t="s">
        <v>1363</v>
      </c>
      <c r="D111" s="1459" t="s">
        <v>1324</v>
      </c>
      <c r="E111" s="1450">
        <v>140000000</v>
      </c>
      <c r="F111" s="1453"/>
      <c r="G111" s="1489"/>
      <c r="H111" s="1453" t="s">
        <v>65</v>
      </c>
      <c r="I111" s="1453"/>
      <c r="J111" s="1448" t="s">
        <v>7</v>
      </c>
      <c r="K111" s="1448" t="s">
        <v>7</v>
      </c>
      <c r="L111" s="1448" t="str">
        <f>+L93</f>
        <v>JUNIO</v>
      </c>
      <c r="M111" s="1448" t="s">
        <v>10</v>
      </c>
      <c r="N111" s="1454" t="str">
        <f t="shared" si="1"/>
        <v>JUNIO</v>
      </c>
      <c r="O111" s="1448" t="s">
        <v>10</v>
      </c>
      <c r="P111" s="1453"/>
      <c r="Q111" s="1453" t="s">
        <v>193</v>
      </c>
      <c r="R111" s="1475"/>
      <c r="S111" s="1483"/>
      <c r="T111" s="1475"/>
    </row>
    <row r="112" spans="1:20" s="1469" customFormat="1" ht="60" x14ac:dyDescent="0.2">
      <c r="A112" s="1777"/>
      <c r="B112" s="1766"/>
      <c r="C112" s="1489" t="s">
        <v>1364</v>
      </c>
      <c r="D112" s="1447" t="s">
        <v>1324</v>
      </c>
      <c r="E112" s="1450">
        <v>17000000</v>
      </c>
      <c r="F112" s="1453"/>
      <c r="G112" s="1489"/>
      <c r="H112" s="1453" t="s">
        <v>65</v>
      </c>
      <c r="I112" s="1453"/>
      <c r="J112" s="1448" t="s">
        <v>7</v>
      </c>
      <c r="K112" s="1448" t="s">
        <v>7</v>
      </c>
      <c r="L112" s="1448" t="str">
        <f>+L93</f>
        <v>JUNIO</v>
      </c>
      <c r="M112" s="1448" t="s">
        <v>10</v>
      </c>
      <c r="N112" s="1454" t="str">
        <f t="shared" si="1"/>
        <v>JUNIO</v>
      </c>
      <c r="O112" s="1448" t="s">
        <v>10</v>
      </c>
      <c r="P112" s="1453"/>
      <c r="Q112" s="1453" t="s">
        <v>193</v>
      </c>
      <c r="R112" s="1475"/>
      <c r="S112" s="1483"/>
      <c r="T112" s="1475"/>
    </row>
    <row r="113" spans="1:20" s="1469" customFormat="1" ht="48" x14ac:dyDescent="0.2">
      <c r="A113" s="1777"/>
      <c r="B113" s="1766"/>
      <c r="C113" s="1492" t="s">
        <v>1365</v>
      </c>
      <c r="D113" s="1459" t="s">
        <v>1324</v>
      </c>
      <c r="E113" s="1450">
        <v>164000000</v>
      </c>
      <c r="F113" s="1453"/>
      <c r="G113" s="1489"/>
      <c r="H113" s="1453" t="s">
        <v>65</v>
      </c>
      <c r="I113" s="1453"/>
      <c r="J113" s="1448" t="s">
        <v>7</v>
      </c>
      <c r="K113" s="1448" t="s">
        <v>7</v>
      </c>
      <c r="L113" s="1448" t="str">
        <f>+L111</f>
        <v>JUNIO</v>
      </c>
      <c r="M113" s="1448" t="s">
        <v>10</v>
      </c>
      <c r="N113" s="1454" t="str">
        <f t="shared" si="1"/>
        <v>JUNIO</v>
      </c>
      <c r="O113" s="1448" t="s">
        <v>10</v>
      </c>
      <c r="P113" s="1453"/>
      <c r="Q113" s="1453" t="s">
        <v>193</v>
      </c>
      <c r="R113" s="1475"/>
      <c r="S113" s="1483"/>
      <c r="T113" s="1475"/>
    </row>
    <row r="114" spans="1:20" s="1469" customFormat="1" ht="96" x14ac:dyDescent="0.2">
      <c r="A114" s="1777"/>
      <c r="B114" s="1766"/>
      <c r="C114" s="1489" t="s">
        <v>1366</v>
      </c>
      <c r="D114" s="1447" t="s">
        <v>1324</v>
      </c>
      <c r="E114" s="1461">
        <v>17000000</v>
      </c>
      <c r="F114" s="1453"/>
      <c r="G114" s="1489"/>
      <c r="H114" s="1453" t="s">
        <v>65</v>
      </c>
      <c r="I114" s="1453"/>
      <c r="J114" s="1460" t="s">
        <v>1345</v>
      </c>
      <c r="K114" s="1460" t="s">
        <v>1345</v>
      </c>
      <c r="L114" s="1448" t="str">
        <f>+L100</f>
        <v>MAYO</v>
      </c>
      <c r="M114" s="1448" t="s">
        <v>8</v>
      </c>
      <c r="N114" s="1454" t="str">
        <f t="shared" si="1"/>
        <v>MAYO</v>
      </c>
      <c r="O114" s="1448" t="s">
        <v>8</v>
      </c>
      <c r="P114" s="1453"/>
      <c r="Q114" s="1453" t="s">
        <v>995</v>
      </c>
      <c r="R114" s="1475"/>
      <c r="S114" s="1483"/>
      <c r="T114" s="1475"/>
    </row>
    <row r="115" spans="1:20" s="1469" customFormat="1" ht="24" x14ac:dyDescent="0.2">
      <c r="A115" s="1777"/>
      <c r="B115" s="1766"/>
      <c r="C115" s="1492" t="s">
        <v>1367</v>
      </c>
      <c r="D115" s="1459" t="s">
        <v>1324</v>
      </c>
      <c r="E115" s="1461">
        <v>8000000</v>
      </c>
      <c r="F115" s="1453"/>
      <c r="G115" s="1489"/>
      <c r="H115" s="1453" t="s">
        <v>65</v>
      </c>
      <c r="I115" s="1453"/>
      <c r="J115" s="1460" t="s">
        <v>6</v>
      </c>
      <c r="K115" s="1460" t="s">
        <v>6</v>
      </c>
      <c r="L115" s="1448" t="str">
        <f>+L100</f>
        <v>MAYO</v>
      </c>
      <c r="M115" s="1448" t="s">
        <v>9</v>
      </c>
      <c r="N115" s="1454" t="str">
        <f t="shared" si="1"/>
        <v>MAYO</v>
      </c>
      <c r="O115" s="1448" t="s">
        <v>8</v>
      </c>
      <c r="P115" s="1453"/>
      <c r="Q115" s="1453" t="s">
        <v>995</v>
      </c>
      <c r="R115" s="1475"/>
      <c r="S115" s="1483"/>
      <c r="T115" s="1475"/>
    </row>
    <row r="116" spans="1:20" s="1469" customFormat="1" ht="24" x14ac:dyDescent="0.2">
      <c r="A116" s="1777"/>
      <c r="B116" s="1766"/>
      <c r="C116" s="1492" t="s">
        <v>1368</v>
      </c>
      <c r="D116" s="1447" t="s">
        <v>1324</v>
      </c>
      <c r="E116" s="1461">
        <v>2000000</v>
      </c>
      <c r="F116" s="1453"/>
      <c r="G116" s="1489"/>
      <c r="H116" s="1453" t="s">
        <v>65</v>
      </c>
      <c r="I116" s="1453"/>
      <c r="J116" s="1460" t="s">
        <v>6</v>
      </c>
      <c r="K116" s="1460" t="s">
        <v>6</v>
      </c>
      <c r="L116" s="1448" t="str">
        <f>+L100</f>
        <v>MAYO</v>
      </c>
      <c r="M116" s="1448" t="s">
        <v>9</v>
      </c>
      <c r="N116" s="1454" t="str">
        <f t="shared" si="1"/>
        <v>MAYO</v>
      </c>
      <c r="O116" s="1448" t="s">
        <v>8</v>
      </c>
      <c r="P116" s="1453"/>
      <c r="Q116" s="1453" t="s">
        <v>995</v>
      </c>
      <c r="R116" s="1475"/>
      <c r="S116" s="1483"/>
      <c r="T116" s="1475"/>
    </row>
    <row r="117" spans="1:20" s="1469" customFormat="1" ht="24" x14ac:dyDescent="0.2">
      <c r="A117" s="1777"/>
      <c r="B117" s="1766"/>
      <c r="C117" s="1492" t="s">
        <v>1369</v>
      </c>
      <c r="D117" s="1459" t="s">
        <v>1324</v>
      </c>
      <c r="E117" s="1461">
        <v>130000000</v>
      </c>
      <c r="F117" s="1453"/>
      <c r="G117" s="1489"/>
      <c r="H117" s="1453" t="s">
        <v>65</v>
      </c>
      <c r="I117" s="1453"/>
      <c r="J117" s="1460" t="s">
        <v>480</v>
      </c>
      <c r="K117" s="1460" t="s">
        <v>480</v>
      </c>
      <c r="L117" s="1448" t="str">
        <f>+L101</f>
        <v>JULIO</v>
      </c>
      <c r="M117" s="1448" t="s">
        <v>14</v>
      </c>
      <c r="N117" s="1454" t="str">
        <f t="shared" si="1"/>
        <v>JULIO</v>
      </c>
      <c r="O117" s="1448" t="s">
        <v>13</v>
      </c>
      <c r="P117" s="1453"/>
      <c r="Q117" s="1453" t="s">
        <v>193</v>
      </c>
      <c r="R117" s="1475"/>
      <c r="S117" s="1483"/>
      <c r="T117" s="1475"/>
    </row>
    <row r="118" spans="1:20" s="1469" customFormat="1" ht="24" x14ac:dyDescent="0.2">
      <c r="A118" s="1777"/>
      <c r="B118" s="1766"/>
      <c r="C118" s="1492" t="s">
        <v>1370</v>
      </c>
      <c r="D118" s="1447" t="s">
        <v>1324</v>
      </c>
      <c r="E118" s="1461">
        <v>28000</v>
      </c>
      <c r="F118" s="1453"/>
      <c r="G118" s="1489"/>
      <c r="H118" s="1453" t="s">
        <v>65</v>
      </c>
      <c r="I118" s="1453"/>
      <c r="J118" s="1448" t="s">
        <v>10</v>
      </c>
      <c r="K118" s="1448" t="s">
        <v>10</v>
      </c>
      <c r="L118" s="1448" t="str">
        <f>+L102</f>
        <v>SEPTIEMBRE</v>
      </c>
      <c r="M118" s="1448" t="s">
        <v>12</v>
      </c>
      <c r="N118" s="1454" t="str">
        <f t="shared" si="1"/>
        <v>SEPTIEMBRE</v>
      </c>
      <c r="O118" s="1448" t="s">
        <v>12</v>
      </c>
      <c r="P118" s="1453"/>
      <c r="Q118" s="1453" t="s">
        <v>193</v>
      </c>
      <c r="R118" s="1475"/>
      <c r="S118" s="1483"/>
      <c r="T118" s="1475"/>
    </row>
    <row r="119" spans="1:20" s="1469" customFormat="1" ht="24" x14ac:dyDescent="0.2">
      <c r="A119" s="1777"/>
      <c r="B119" s="1766"/>
      <c r="C119" s="1492" t="s">
        <v>1371</v>
      </c>
      <c r="D119" s="1459" t="s">
        <v>1324</v>
      </c>
      <c r="E119" s="1461">
        <v>112000</v>
      </c>
      <c r="F119" s="1453"/>
      <c r="G119" s="1489"/>
      <c r="H119" s="1453" t="s">
        <v>65</v>
      </c>
      <c r="I119" s="1453"/>
      <c r="J119" s="1448" t="s">
        <v>10</v>
      </c>
      <c r="K119" s="1448" t="s">
        <v>10</v>
      </c>
      <c r="L119" s="1448" t="str">
        <f>+L102</f>
        <v>SEPTIEMBRE</v>
      </c>
      <c r="M119" s="1448" t="s">
        <v>12</v>
      </c>
      <c r="N119" s="1454" t="str">
        <f t="shared" si="1"/>
        <v>SEPTIEMBRE</v>
      </c>
      <c r="O119" s="1448" t="s">
        <v>12</v>
      </c>
      <c r="P119" s="1453"/>
      <c r="Q119" s="1453" t="s">
        <v>193</v>
      </c>
      <c r="R119" s="1475"/>
      <c r="S119" s="1483"/>
      <c r="T119" s="1475"/>
    </row>
    <row r="120" spans="1:20" s="1469" customFormat="1" ht="24" x14ac:dyDescent="0.2">
      <c r="A120" s="1777"/>
      <c r="B120" s="1766"/>
      <c r="C120" s="1492" t="s">
        <v>1372</v>
      </c>
      <c r="D120" s="1447" t="s">
        <v>1324</v>
      </c>
      <c r="E120" s="1461">
        <v>2000000</v>
      </c>
      <c r="F120" s="1453"/>
      <c r="G120" s="1489"/>
      <c r="H120" s="1453" t="s">
        <v>65</v>
      </c>
      <c r="I120" s="1453"/>
      <c r="J120" s="1448" t="s">
        <v>11</v>
      </c>
      <c r="K120" s="1448" t="s">
        <v>11</v>
      </c>
      <c r="L120" s="1448" t="str">
        <f>+L106</f>
        <v>SEPTIEMBRE</v>
      </c>
      <c r="M120" s="1448" t="s">
        <v>12</v>
      </c>
      <c r="N120" s="1454" t="str">
        <f t="shared" si="1"/>
        <v>SEPTIEMBRE</v>
      </c>
      <c r="O120" s="1448" t="s">
        <v>12</v>
      </c>
      <c r="P120" s="1453"/>
      <c r="Q120" s="1453" t="s">
        <v>193</v>
      </c>
      <c r="R120" s="1475"/>
      <c r="S120" s="1483"/>
      <c r="T120" s="1475"/>
    </row>
    <row r="121" spans="1:20" s="1469" customFormat="1" ht="60" x14ac:dyDescent="0.2">
      <c r="A121" s="1777"/>
      <c r="B121" s="1766"/>
      <c r="C121" s="1489" t="s">
        <v>1373</v>
      </c>
      <c r="D121" s="1459" t="s">
        <v>1324</v>
      </c>
      <c r="E121" s="1461">
        <v>30000000</v>
      </c>
      <c r="F121" s="1453"/>
      <c r="G121" s="1489"/>
      <c r="H121" s="1453" t="s">
        <v>65</v>
      </c>
      <c r="I121" s="1453"/>
      <c r="J121" s="1448" t="s">
        <v>11</v>
      </c>
      <c r="K121" s="1448" t="s">
        <v>11</v>
      </c>
      <c r="L121" s="1448" t="str">
        <f>+L120</f>
        <v>SEPTIEMBRE</v>
      </c>
      <c r="M121" s="1448" t="s">
        <v>12</v>
      </c>
      <c r="N121" s="1454" t="str">
        <f t="shared" si="1"/>
        <v>SEPTIEMBRE</v>
      </c>
      <c r="O121" s="1448" t="s">
        <v>12</v>
      </c>
      <c r="P121" s="1453"/>
      <c r="Q121" s="1453" t="s">
        <v>193</v>
      </c>
      <c r="R121" s="1475"/>
      <c r="S121" s="1483"/>
      <c r="T121" s="1475"/>
    </row>
    <row r="122" spans="1:20" s="1469" customFormat="1" ht="24" x14ac:dyDescent="0.2">
      <c r="A122" s="1777"/>
      <c r="B122" s="1766"/>
      <c r="C122" s="1489" t="s">
        <v>1374</v>
      </c>
      <c r="D122" s="1447" t="s">
        <v>1324</v>
      </c>
      <c r="E122" s="1461">
        <v>7000000</v>
      </c>
      <c r="F122" s="1453"/>
      <c r="G122" s="1489"/>
      <c r="H122" s="1453" t="s">
        <v>65</v>
      </c>
      <c r="I122" s="1453"/>
      <c r="J122" s="1448" t="s">
        <v>11</v>
      </c>
      <c r="K122" s="1448" t="s">
        <v>11</v>
      </c>
      <c r="L122" s="1448" t="str">
        <f>+L121</f>
        <v>SEPTIEMBRE</v>
      </c>
      <c r="M122" s="1448" t="s">
        <v>12</v>
      </c>
      <c r="N122" s="1454" t="str">
        <f t="shared" si="1"/>
        <v>SEPTIEMBRE</v>
      </c>
      <c r="O122" s="1448" t="s">
        <v>12</v>
      </c>
      <c r="P122" s="1453"/>
      <c r="Q122" s="1453" t="s">
        <v>193</v>
      </c>
      <c r="R122" s="1475"/>
      <c r="S122" s="1483"/>
      <c r="T122" s="1475"/>
    </row>
    <row r="123" spans="1:20" s="1469" customFormat="1" ht="24" x14ac:dyDescent="0.2">
      <c r="A123" s="1777"/>
      <c r="B123" s="1766"/>
      <c r="C123" s="1489" t="s">
        <v>1375</v>
      </c>
      <c r="D123" s="1447" t="s">
        <v>1324</v>
      </c>
      <c r="E123" s="1461">
        <v>3000000</v>
      </c>
      <c r="F123" s="1453"/>
      <c r="G123" s="1489"/>
      <c r="H123" s="1453" t="s">
        <v>65</v>
      </c>
      <c r="I123" s="1453"/>
      <c r="J123" s="1448" t="s">
        <v>9</v>
      </c>
      <c r="K123" s="1448" t="s">
        <v>9</v>
      </c>
      <c r="L123" s="1448" t="str">
        <f>+L99</f>
        <v>AGOSTO</v>
      </c>
      <c r="M123" s="1448" t="s">
        <v>12</v>
      </c>
      <c r="N123" s="1454" t="str">
        <f t="shared" si="1"/>
        <v>AGOSTO</v>
      </c>
      <c r="O123" s="1448" t="s">
        <v>12</v>
      </c>
      <c r="P123" s="1453"/>
      <c r="Q123" s="1453" t="s">
        <v>193</v>
      </c>
      <c r="R123" s="1475"/>
      <c r="S123" s="1483"/>
      <c r="T123" s="1475"/>
    </row>
    <row r="124" spans="1:20" s="1469" customFormat="1" ht="24" x14ac:dyDescent="0.2">
      <c r="A124" s="1777"/>
      <c r="B124" s="1766"/>
      <c r="C124" s="1489" t="s">
        <v>1376</v>
      </c>
      <c r="D124" s="1459" t="s">
        <v>1324</v>
      </c>
      <c r="E124" s="1461">
        <v>60000000</v>
      </c>
      <c r="F124" s="1453"/>
      <c r="G124" s="1489"/>
      <c r="H124" s="1453" t="s">
        <v>65</v>
      </c>
      <c r="I124" s="1453"/>
      <c r="J124" s="1460" t="s">
        <v>9</v>
      </c>
      <c r="K124" s="1460" t="s">
        <v>9</v>
      </c>
      <c r="L124" s="1448" t="str">
        <f>+L123</f>
        <v>AGOSTO</v>
      </c>
      <c r="M124" s="1448" t="s">
        <v>12</v>
      </c>
      <c r="N124" s="1454" t="str">
        <f t="shared" si="1"/>
        <v>AGOSTO</v>
      </c>
      <c r="O124" s="1448" t="s">
        <v>12</v>
      </c>
      <c r="P124" s="1453"/>
      <c r="Q124" s="1453" t="s">
        <v>193</v>
      </c>
      <c r="R124" s="1475"/>
      <c r="S124" s="1483"/>
      <c r="T124" s="1475"/>
    </row>
    <row r="125" spans="1:20" s="1469" customFormat="1" ht="24" x14ac:dyDescent="0.2">
      <c r="A125" s="1777"/>
      <c r="B125" s="1766"/>
      <c r="C125" s="1489" t="s">
        <v>1377</v>
      </c>
      <c r="D125" s="1447" t="s">
        <v>1324</v>
      </c>
      <c r="E125" s="1461">
        <v>25000000</v>
      </c>
      <c r="F125" s="1453"/>
      <c r="G125" s="1489"/>
      <c r="H125" s="1453" t="s">
        <v>65</v>
      </c>
      <c r="I125" s="1453"/>
      <c r="J125" s="1448" t="s">
        <v>9</v>
      </c>
      <c r="K125" s="1448" t="s">
        <v>9</v>
      </c>
      <c r="L125" s="1448" t="str">
        <f>+L123</f>
        <v>AGOSTO</v>
      </c>
      <c r="M125" s="1448" t="s">
        <v>12</v>
      </c>
      <c r="N125" s="1454" t="str">
        <f t="shared" si="1"/>
        <v>AGOSTO</v>
      </c>
      <c r="O125" s="1448" t="s">
        <v>12</v>
      </c>
      <c r="P125" s="1453"/>
      <c r="Q125" s="1453" t="s">
        <v>193</v>
      </c>
      <c r="R125" s="1475"/>
      <c r="S125" s="1483"/>
      <c r="T125" s="1475"/>
    </row>
    <row r="126" spans="1:20" s="1469" customFormat="1" ht="24" x14ac:dyDescent="0.2">
      <c r="A126" s="1777"/>
      <c r="B126" s="1766"/>
      <c r="C126" s="1489" t="s">
        <v>1378</v>
      </c>
      <c r="D126" s="1459" t="s">
        <v>1324</v>
      </c>
      <c r="E126" s="1461">
        <v>160000</v>
      </c>
      <c r="F126" s="1453"/>
      <c r="G126" s="1489"/>
      <c r="H126" s="1453" t="s">
        <v>65</v>
      </c>
      <c r="I126" s="1453"/>
      <c r="J126" s="1448" t="s">
        <v>9</v>
      </c>
      <c r="K126" s="1448" t="s">
        <v>9</v>
      </c>
      <c r="L126" s="1448" t="str">
        <f>+L124</f>
        <v>AGOSTO</v>
      </c>
      <c r="M126" s="1448" t="s">
        <v>12</v>
      </c>
      <c r="N126" s="1454" t="str">
        <f t="shared" si="1"/>
        <v>AGOSTO</v>
      </c>
      <c r="O126" s="1448" t="s">
        <v>12</v>
      </c>
      <c r="P126" s="1453"/>
      <c r="Q126" s="1453" t="s">
        <v>193</v>
      </c>
      <c r="R126" s="1475"/>
      <c r="S126" s="1483"/>
      <c r="T126" s="1475"/>
    </row>
    <row r="127" spans="1:20" s="1469" customFormat="1" ht="48" x14ac:dyDescent="0.2">
      <c r="A127" s="1777"/>
      <c r="B127" s="1766"/>
      <c r="C127" s="1489" t="s">
        <v>1379</v>
      </c>
      <c r="D127" s="1447" t="s">
        <v>1324</v>
      </c>
      <c r="E127" s="1461">
        <v>65000000</v>
      </c>
      <c r="F127" s="1453"/>
      <c r="G127" s="1489"/>
      <c r="H127" s="1453" t="s">
        <v>65</v>
      </c>
      <c r="I127" s="1453"/>
      <c r="J127" s="1448" t="s">
        <v>9</v>
      </c>
      <c r="K127" s="1448" t="s">
        <v>9</v>
      </c>
      <c r="L127" s="1448" t="str">
        <f>+L125</f>
        <v>AGOSTO</v>
      </c>
      <c r="M127" s="1448" t="s">
        <v>15</v>
      </c>
      <c r="N127" s="1454" t="str">
        <f t="shared" si="1"/>
        <v>AGOSTO</v>
      </c>
      <c r="O127" s="1448" t="s">
        <v>14</v>
      </c>
      <c r="P127" s="1453"/>
      <c r="Q127" s="1453" t="s">
        <v>193</v>
      </c>
      <c r="R127" s="1475" t="s">
        <v>1380</v>
      </c>
      <c r="S127" s="1483"/>
      <c r="T127" s="1475" t="s">
        <v>1380</v>
      </c>
    </row>
    <row r="128" spans="1:20" s="1469" customFormat="1" ht="24" x14ac:dyDescent="0.2">
      <c r="A128" s="1777"/>
      <c r="B128" s="1766"/>
      <c r="C128" s="1489" t="s">
        <v>1381</v>
      </c>
      <c r="D128" s="1459" t="s">
        <v>1324</v>
      </c>
      <c r="E128" s="1461">
        <v>150000000</v>
      </c>
      <c r="F128" s="1453"/>
      <c r="G128" s="1489"/>
      <c r="H128" s="1453" t="s">
        <v>65</v>
      </c>
      <c r="I128" s="1453"/>
      <c r="J128" s="1460" t="s">
        <v>1382</v>
      </c>
      <c r="K128" s="1460" t="s">
        <v>1382</v>
      </c>
      <c r="L128" s="1448" t="str">
        <f>+L126</f>
        <v>AGOSTO</v>
      </c>
      <c r="M128" s="1448" t="s">
        <v>15</v>
      </c>
      <c r="N128" s="1454" t="str">
        <f t="shared" si="1"/>
        <v>AGOSTO</v>
      </c>
      <c r="O128" s="1448" t="s">
        <v>14</v>
      </c>
      <c r="P128" s="1453"/>
      <c r="Q128" s="1453" t="s">
        <v>193</v>
      </c>
      <c r="R128" s="1475"/>
      <c r="S128" s="1483"/>
      <c r="T128" s="1475"/>
    </row>
    <row r="129" spans="1:20" s="1469" customFormat="1" ht="36" x14ac:dyDescent="0.2">
      <c r="A129" s="1777"/>
      <c r="B129" s="1766"/>
      <c r="C129" s="1489" t="s">
        <v>1383</v>
      </c>
      <c r="D129" s="1447" t="s">
        <v>1324</v>
      </c>
      <c r="E129" s="1461">
        <v>430000000</v>
      </c>
      <c r="F129" s="1453"/>
      <c r="G129" s="1489"/>
      <c r="H129" s="1453" t="s">
        <v>65</v>
      </c>
      <c r="I129" s="1453"/>
      <c r="J129" s="1460" t="s">
        <v>11</v>
      </c>
      <c r="K129" s="1460" t="s">
        <v>11</v>
      </c>
      <c r="L129" s="1448" t="str">
        <f>+L128</f>
        <v>AGOSTO</v>
      </c>
      <c r="M129" s="1448" t="s">
        <v>15</v>
      </c>
      <c r="N129" s="1454" t="str">
        <f t="shared" si="1"/>
        <v>AGOSTO</v>
      </c>
      <c r="O129" s="1448" t="s">
        <v>14</v>
      </c>
      <c r="P129" s="1453"/>
      <c r="Q129" s="1453" t="s">
        <v>193</v>
      </c>
      <c r="R129" s="1475"/>
      <c r="S129" s="1483"/>
      <c r="T129" s="1475"/>
    </row>
    <row r="130" spans="1:20" s="1135" customFormat="1" ht="41.25" customHeight="1" x14ac:dyDescent="0.2">
      <c r="A130" s="1472" t="s">
        <v>1384</v>
      </c>
      <c r="B130" s="1757" t="s">
        <v>1385</v>
      </c>
      <c r="C130" s="1757"/>
      <c r="D130" s="1191"/>
      <c r="E130" s="1192">
        <f>+E131+E148+E151+E154+E157+E160+E163+E166+E168</f>
        <v>4000000000</v>
      </c>
      <c r="F130" s="976" t="s">
        <v>1571</v>
      </c>
      <c r="G130" s="976" t="s">
        <v>1320</v>
      </c>
      <c r="H130" s="976" t="s">
        <v>65</v>
      </c>
      <c r="I130" s="977" t="s">
        <v>193</v>
      </c>
      <c r="J130" s="977"/>
      <c r="K130" s="977"/>
      <c r="L130" s="978"/>
      <c r="M130" s="976"/>
      <c r="N130" s="997"/>
      <c r="O130" s="997"/>
      <c r="P130" s="997"/>
      <c r="Q130" s="997"/>
      <c r="R130" s="984"/>
      <c r="S130" s="1127"/>
      <c r="T130" s="1495"/>
    </row>
    <row r="131" spans="1:20" s="1469" customFormat="1" x14ac:dyDescent="0.2">
      <c r="A131" s="1777" t="s">
        <v>1384</v>
      </c>
      <c r="B131" s="1759" t="s">
        <v>1386</v>
      </c>
      <c r="C131" s="1467"/>
      <c r="D131" s="1462"/>
      <c r="E131" s="1493">
        <f>SUM(E132:E147)</f>
        <v>1603350000</v>
      </c>
      <c r="F131" s="1457"/>
      <c r="G131" s="1452"/>
      <c r="H131" s="1457" t="s">
        <v>65</v>
      </c>
      <c r="I131" s="1457"/>
      <c r="J131" s="1463"/>
      <c r="K131" s="1457"/>
      <c r="L131" s="1454"/>
      <c r="M131" s="1454"/>
      <c r="N131" s="1457"/>
      <c r="O131" s="1457"/>
      <c r="P131" s="1453"/>
      <c r="Q131" s="1453"/>
      <c r="R131" s="1758" t="s">
        <v>1572</v>
      </c>
      <c r="S131" s="1483"/>
      <c r="T131" s="1758" t="s">
        <v>1572</v>
      </c>
    </row>
    <row r="132" spans="1:20" s="1469" customFormat="1" x14ac:dyDescent="0.2">
      <c r="A132" s="1777"/>
      <c r="B132" s="1759"/>
      <c r="C132" s="1447" t="s">
        <v>1387</v>
      </c>
      <c r="D132" s="1462" t="s">
        <v>1324</v>
      </c>
      <c r="E132" s="1461">
        <v>407400000</v>
      </c>
      <c r="F132" s="1457"/>
      <c r="G132" s="1452"/>
      <c r="H132" s="1457" t="s">
        <v>65</v>
      </c>
      <c r="I132" s="1457"/>
      <c r="J132" s="1463"/>
      <c r="K132" s="1457"/>
      <c r="L132" s="1454" t="s">
        <v>1388</v>
      </c>
      <c r="M132" s="1454" t="s">
        <v>1389</v>
      </c>
      <c r="N132" s="1457" t="s">
        <v>1388</v>
      </c>
      <c r="O132" s="1457" t="s">
        <v>1325</v>
      </c>
      <c r="P132" s="1464"/>
      <c r="Q132" s="1453" t="s">
        <v>1052</v>
      </c>
      <c r="R132" s="1758"/>
      <c r="S132" s="1483"/>
      <c r="T132" s="1758"/>
    </row>
    <row r="133" spans="1:20" s="1469" customFormat="1" x14ac:dyDescent="0.2">
      <c r="A133" s="1777"/>
      <c r="B133" s="1759"/>
      <c r="C133" s="1447" t="s">
        <v>1390</v>
      </c>
      <c r="D133" s="1462" t="s">
        <v>1324</v>
      </c>
      <c r="E133" s="1461"/>
      <c r="F133" s="1457"/>
      <c r="G133" s="1494"/>
      <c r="H133" s="1457" t="s">
        <v>65</v>
      </c>
      <c r="I133" s="1457"/>
      <c r="J133" s="1463"/>
      <c r="K133" s="1457"/>
      <c r="L133" s="1454"/>
      <c r="M133" s="1454"/>
      <c r="N133" s="1457"/>
      <c r="O133" s="1457"/>
      <c r="P133" s="1453"/>
      <c r="Q133" s="1453"/>
      <c r="R133" s="1758"/>
      <c r="S133" s="1483"/>
      <c r="T133" s="1758"/>
    </row>
    <row r="134" spans="1:20" s="1469" customFormat="1" x14ac:dyDescent="0.2">
      <c r="A134" s="1777"/>
      <c r="B134" s="1759"/>
      <c r="C134" s="1447" t="s">
        <v>1391</v>
      </c>
      <c r="D134" s="1462" t="s">
        <v>1324</v>
      </c>
      <c r="E134" s="1461">
        <v>177450000</v>
      </c>
      <c r="F134" s="1457"/>
      <c r="G134" s="1452"/>
      <c r="H134" s="1457" t="s">
        <v>65</v>
      </c>
      <c r="I134" s="1457"/>
      <c r="J134" s="1463"/>
      <c r="K134" s="1457"/>
      <c r="L134" s="1454" t="s">
        <v>1388</v>
      </c>
      <c r="M134" s="1454" t="s">
        <v>1389</v>
      </c>
      <c r="N134" s="1457" t="s">
        <v>1388</v>
      </c>
      <c r="O134" s="1457" t="s">
        <v>1325</v>
      </c>
      <c r="P134" s="1453"/>
      <c r="Q134" s="1453" t="s">
        <v>1052</v>
      </c>
      <c r="R134" s="1758"/>
      <c r="S134" s="1483"/>
      <c r="T134" s="1758"/>
    </row>
    <row r="135" spans="1:20" s="1469" customFormat="1" x14ac:dyDescent="0.2">
      <c r="A135" s="1777"/>
      <c r="B135" s="1759"/>
      <c r="C135" s="1447" t="s">
        <v>1392</v>
      </c>
      <c r="D135" s="1462" t="s">
        <v>1324</v>
      </c>
      <c r="E135" s="1461"/>
      <c r="F135" s="1457"/>
      <c r="G135" s="1452"/>
      <c r="H135" s="1457" t="s">
        <v>65</v>
      </c>
      <c r="I135" s="1457"/>
      <c r="J135" s="1463"/>
      <c r="K135" s="1457"/>
      <c r="L135" s="1454"/>
      <c r="M135" s="1454"/>
      <c r="N135" s="1457"/>
      <c r="O135" s="1457"/>
      <c r="P135" s="1453"/>
      <c r="Q135" s="1453"/>
      <c r="R135" s="1758"/>
      <c r="S135" s="1483"/>
      <c r="T135" s="1758"/>
    </row>
    <row r="136" spans="1:20" s="1469" customFormat="1" x14ac:dyDescent="0.2">
      <c r="A136" s="1777"/>
      <c r="B136" s="1759"/>
      <c r="C136" s="1447" t="s">
        <v>1393</v>
      </c>
      <c r="D136" s="1462" t="s">
        <v>1324</v>
      </c>
      <c r="E136" s="1461">
        <v>281750000</v>
      </c>
      <c r="F136" s="1457"/>
      <c r="G136" s="1452"/>
      <c r="H136" s="1457" t="s">
        <v>65</v>
      </c>
      <c r="I136" s="1457"/>
      <c r="J136" s="1463"/>
      <c r="K136" s="1457"/>
      <c r="L136" s="1454" t="s">
        <v>1388</v>
      </c>
      <c r="M136" s="1454" t="s">
        <v>1389</v>
      </c>
      <c r="N136" s="1457" t="s">
        <v>1388</v>
      </c>
      <c r="O136" s="1457" t="s">
        <v>1325</v>
      </c>
      <c r="P136" s="1453"/>
      <c r="Q136" s="1453" t="s">
        <v>1052</v>
      </c>
      <c r="R136" s="1758"/>
      <c r="S136" s="1483"/>
      <c r="T136" s="1758"/>
    </row>
    <row r="137" spans="1:20" s="1469" customFormat="1" x14ac:dyDescent="0.2">
      <c r="A137" s="1777"/>
      <c r="B137" s="1759"/>
      <c r="C137" s="1447" t="s">
        <v>1394</v>
      </c>
      <c r="D137" s="1462" t="s">
        <v>1324</v>
      </c>
      <c r="E137" s="1461"/>
      <c r="F137" s="1457"/>
      <c r="G137" s="1452"/>
      <c r="H137" s="1457" t="s">
        <v>65</v>
      </c>
      <c r="I137" s="1457"/>
      <c r="J137" s="1463"/>
      <c r="K137" s="1457"/>
      <c r="L137" s="1454"/>
      <c r="M137" s="1454"/>
      <c r="N137" s="1457"/>
      <c r="O137" s="1457"/>
      <c r="P137" s="1453"/>
      <c r="Q137" s="1453"/>
      <c r="R137" s="1758"/>
      <c r="S137" s="1483"/>
      <c r="T137" s="1758"/>
    </row>
    <row r="138" spans="1:20" s="1469" customFormat="1" x14ac:dyDescent="0.2">
      <c r="A138" s="1777"/>
      <c r="B138" s="1759"/>
      <c r="C138" s="1447" t="s">
        <v>1395</v>
      </c>
      <c r="D138" s="1462" t="s">
        <v>1324</v>
      </c>
      <c r="E138" s="1461">
        <v>170800000</v>
      </c>
      <c r="F138" s="1457"/>
      <c r="G138" s="1452"/>
      <c r="H138" s="1457" t="s">
        <v>65</v>
      </c>
      <c r="I138" s="1457"/>
      <c r="J138" s="1463"/>
      <c r="K138" s="1457"/>
      <c r="L138" s="1454" t="s">
        <v>1388</v>
      </c>
      <c r="M138" s="1454" t="s">
        <v>1389</v>
      </c>
      <c r="N138" s="1457" t="s">
        <v>1388</v>
      </c>
      <c r="O138" s="1457" t="s">
        <v>1325</v>
      </c>
      <c r="P138" s="1453"/>
      <c r="Q138" s="1453" t="s">
        <v>1052</v>
      </c>
      <c r="R138" s="1758"/>
      <c r="S138" s="1483"/>
      <c r="T138" s="1758"/>
    </row>
    <row r="139" spans="1:20" s="1469" customFormat="1" x14ac:dyDescent="0.2">
      <c r="A139" s="1777"/>
      <c r="B139" s="1759"/>
      <c r="C139" s="1447" t="s">
        <v>1396</v>
      </c>
      <c r="D139" s="1462" t="s">
        <v>1324</v>
      </c>
      <c r="E139" s="1461"/>
      <c r="F139" s="1457"/>
      <c r="G139" s="1452"/>
      <c r="H139" s="1457" t="s">
        <v>65</v>
      </c>
      <c r="I139" s="1457"/>
      <c r="J139" s="1463"/>
      <c r="K139" s="1457"/>
      <c r="L139" s="1454"/>
      <c r="M139" s="1454"/>
      <c r="N139" s="1457"/>
      <c r="O139" s="1457"/>
      <c r="P139" s="1453"/>
      <c r="Q139" s="1453"/>
      <c r="R139" s="1758"/>
      <c r="S139" s="1483"/>
      <c r="T139" s="1758"/>
    </row>
    <row r="140" spans="1:20" s="1469" customFormat="1" x14ac:dyDescent="0.2">
      <c r="A140" s="1777"/>
      <c r="B140" s="1759"/>
      <c r="C140" s="1447" t="s">
        <v>1573</v>
      </c>
      <c r="D140" s="1462" t="s">
        <v>1324</v>
      </c>
      <c r="E140" s="1461">
        <v>42000000</v>
      </c>
      <c r="F140" s="1457"/>
      <c r="G140" s="1452"/>
      <c r="H140" s="1457" t="s">
        <v>65</v>
      </c>
      <c r="I140" s="1457"/>
      <c r="J140" s="1463"/>
      <c r="K140" s="1457"/>
      <c r="L140" s="1454" t="s">
        <v>1388</v>
      </c>
      <c r="M140" s="1454" t="s">
        <v>1389</v>
      </c>
      <c r="N140" s="1457" t="s">
        <v>1388</v>
      </c>
      <c r="O140" s="1457" t="s">
        <v>1325</v>
      </c>
      <c r="P140" s="1453"/>
      <c r="Q140" s="1453" t="s">
        <v>1052</v>
      </c>
      <c r="R140" s="1758"/>
      <c r="S140" s="1483"/>
      <c r="T140" s="1758"/>
    </row>
    <row r="141" spans="1:20" s="1469" customFormat="1" x14ac:dyDescent="0.2">
      <c r="A141" s="1777"/>
      <c r="B141" s="1759"/>
      <c r="C141" s="1447" t="s">
        <v>1574</v>
      </c>
      <c r="D141" s="1462" t="s">
        <v>1324</v>
      </c>
      <c r="E141" s="1461"/>
      <c r="F141" s="1457"/>
      <c r="G141" s="1452"/>
      <c r="H141" s="1457" t="s">
        <v>65</v>
      </c>
      <c r="I141" s="1457"/>
      <c r="J141" s="1463"/>
      <c r="K141" s="1457"/>
      <c r="L141" s="1454"/>
      <c r="M141" s="1454"/>
      <c r="N141" s="1457"/>
      <c r="O141" s="1457"/>
      <c r="P141" s="1453"/>
      <c r="Q141" s="1453"/>
      <c r="R141" s="1758"/>
      <c r="S141" s="1483"/>
      <c r="T141" s="1758"/>
    </row>
    <row r="142" spans="1:20" s="1469" customFormat="1" x14ac:dyDescent="0.2">
      <c r="A142" s="1777"/>
      <c r="B142" s="1759"/>
      <c r="C142" s="1447" t="s">
        <v>1397</v>
      </c>
      <c r="D142" s="1462" t="s">
        <v>1324</v>
      </c>
      <c r="E142" s="1461">
        <v>106400000</v>
      </c>
      <c r="F142" s="1457"/>
      <c r="G142" s="1452"/>
      <c r="H142" s="1457" t="s">
        <v>65</v>
      </c>
      <c r="I142" s="1457"/>
      <c r="J142" s="1463"/>
      <c r="K142" s="1457"/>
      <c r="L142" s="1454" t="s">
        <v>1388</v>
      </c>
      <c r="M142" s="1454" t="s">
        <v>1389</v>
      </c>
      <c r="N142" s="1457" t="s">
        <v>1388</v>
      </c>
      <c r="O142" s="1457" t="s">
        <v>1325</v>
      </c>
      <c r="P142" s="1453"/>
      <c r="Q142" s="1453" t="s">
        <v>1052</v>
      </c>
      <c r="R142" s="1758"/>
      <c r="S142" s="1483"/>
      <c r="T142" s="1758"/>
    </row>
    <row r="143" spans="1:20" s="1469" customFormat="1" x14ac:dyDescent="0.2">
      <c r="A143" s="1777"/>
      <c r="B143" s="1759"/>
      <c r="C143" s="1447" t="s">
        <v>1398</v>
      </c>
      <c r="D143" s="1462" t="s">
        <v>1324</v>
      </c>
      <c r="E143" s="1461"/>
      <c r="F143" s="1457"/>
      <c r="G143" s="1452"/>
      <c r="H143" s="1457" t="s">
        <v>65</v>
      </c>
      <c r="I143" s="1457"/>
      <c r="J143" s="1463"/>
      <c r="K143" s="1457"/>
      <c r="L143" s="1454"/>
      <c r="M143" s="1454"/>
      <c r="N143" s="1457"/>
      <c r="O143" s="1457"/>
      <c r="P143" s="1453"/>
      <c r="Q143" s="1453"/>
      <c r="R143" s="1758"/>
      <c r="S143" s="1483"/>
      <c r="T143" s="1758"/>
    </row>
    <row r="144" spans="1:20" s="1469" customFormat="1" x14ac:dyDescent="0.2">
      <c r="A144" s="1777"/>
      <c r="B144" s="1759"/>
      <c r="C144" s="1447" t="s">
        <v>1399</v>
      </c>
      <c r="D144" s="1462" t="s">
        <v>1324</v>
      </c>
      <c r="E144" s="1461">
        <v>305550000</v>
      </c>
      <c r="F144" s="1457"/>
      <c r="G144" s="1452"/>
      <c r="H144" s="1457" t="s">
        <v>65</v>
      </c>
      <c r="I144" s="1457"/>
      <c r="J144" s="1463"/>
      <c r="K144" s="1457"/>
      <c r="L144" s="1454" t="s">
        <v>1388</v>
      </c>
      <c r="M144" s="1454" t="s">
        <v>1389</v>
      </c>
      <c r="N144" s="1457" t="s">
        <v>1388</v>
      </c>
      <c r="O144" s="1457" t="s">
        <v>1325</v>
      </c>
      <c r="P144" s="1453"/>
      <c r="Q144" s="1453" t="s">
        <v>1052</v>
      </c>
      <c r="R144" s="1758"/>
      <c r="S144" s="1483"/>
      <c r="T144" s="1758"/>
    </row>
    <row r="145" spans="1:20" s="1469" customFormat="1" x14ac:dyDescent="0.2">
      <c r="A145" s="1777"/>
      <c r="B145" s="1759"/>
      <c r="C145" s="1447" t="s">
        <v>1400</v>
      </c>
      <c r="D145" s="1462" t="s">
        <v>1324</v>
      </c>
      <c r="E145" s="1461"/>
      <c r="F145" s="1457"/>
      <c r="G145" s="1452"/>
      <c r="H145" s="1457" t="s">
        <v>65</v>
      </c>
      <c r="I145" s="1457"/>
      <c r="J145" s="1463"/>
      <c r="K145" s="1457"/>
      <c r="L145" s="1454"/>
      <c r="M145" s="1454"/>
      <c r="N145" s="1457"/>
      <c r="O145" s="1457"/>
      <c r="P145" s="1453"/>
      <c r="Q145" s="1453"/>
      <c r="R145" s="1758"/>
      <c r="S145" s="1483"/>
      <c r="T145" s="1758"/>
    </row>
    <row r="146" spans="1:20" s="1469" customFormat="1" x14ac:dyDescent="0.2">
      <c r="A146" s="1777"/>
      <c r="B146" s="1759"/>
      <c r="C146" s="1447" t="s">
        <v>1401</v>
      </c>
      <c r="D146" s="1462" t="s">
        <v>1324</v>
      </c>
      <c r="E146" s="1461">
        <v>112000000</v>
      </c>
      <c r="F146" s="1457"/>
      <c r="G146" s="1452"/>
      <c r="H146" s="1457" t="s">
        <v>65</v>
      </c>
      <c r="I146" s="1457"/>
      <c r="J146" s="1463"/>
      <c r="K146" s="1457"/>
      <c r="L146" s="1454" t="s">
        <v>1388</v>
      </c>
      <c r="M146" s="1454" t="s">
        <v>1389</v>
      </c>
      <c r="N146" s="1457" t="s">
        <v>1388</v>
      </c>
      <c r="O146" s="1457" t="s">
        <v>1325</v>
      </c>
      <c r="P146" s="1453"/>
      <c r="Q146" s="1453" t="s">
        <v>1052</v>
      </c>
      <c r="R146" s="1758"/>
      <c r="S146" s="1483"/>
      <c r="T146" s="1758"/>
    </row>
    <row r="147" spans="1:20" s="1469" customFormat="1" x14ac:dyDescent="0.2">
      <c r="A147" s="1777"/>
      <c r="B147" s="1759"/>
      <c r="C147" s="1447" t="s">
        <v>1402</v>
      </c>
      <c r="D147" s="1462" t="s">
        <v>1324</v>
      </c>
      <c r="E147" s="1461"/>
      <c r="F147" s="1457"/>
      <c r="G147" s="1452"/>
      <c r="H147" s="1457" t="s">
        <v>65</v>
      </c>
      <c r="I147" s="1457"/>
      <c r="J147" s="1463"/>
      <c r="K147" s="1457"/>
      <c r="L147" s="1454"/>
      <c r="M147" s="1454"/>
      <c r="N147" s="1457"/>
      <c r="O147" s="1457"/>
      <c r="P147" s="1453"/>
      <c r="Q147" s="1453"/>
      <c r="R147" s="1758"/>
      <c r="S147" s="1483"/>
      <c r="T147" s="1758"/>
    </row>
    <row r="148" spans="1:20" s="1469" customFormat="1" x14ac:dyDescent="0.2">
      <c r="A148" s="1777"/>
      <c r="B148" s="1766" t="s">
        <v>1403</v>
      </c>
      <c r="C148" s="1447"/>
      <c r="D148" s="1447"/>
      <c r="E148" s="1493">
        <f>SUM(E149:E150)</f>
        <v>345800000</v>
      </c>
      <c r="F148" s="1457"/>
      <c r="G148" s="1452"/>
      <c r="H148" s="1457"/>
      <c r="I148" s="1457"/>
      <c r="J148" s="1463"/>
      <c r="K148" s="1457"/>
      <c r="L148" s="1454"/>
      <c r="M148" s="1454"/>
      <c r="N148" s="1457"/>
      <c r="O148" s="1457"/>
      <c r="P148" s="1453"/>
      <c r="Q148" s="1453"/>
      <c r="R148" s="1758"/>
      <c r="S148" s="1483"/>
      <c r="T148" s="1758"/>
    </row>
    <row r="149" spans="1:20" s="1469" customFormat="1" x14ac:dyDescent="0.2">
      <c r="A149" s="1777"/>
      <c r="B149" s="1766"/>
      <c r="C149" s="1447" t="s">
        <v>1404</v>
      </c>
      <c r="D149" s="1462" t="s">
        <v>1324</v>
      </c>
      <c r="E149" s="1461">
        <v>345800000</v>
      </c>
      <c r="F149" s="1457"/>
      <c r="G149" s="1452"/>
      <c r="H149" s="1457" t="s">
        <v>65</v>
      </c>
      <c r="I149" s="1457"/>
      <c r="J149" s="1463"/>
      <c r="K149" s="1457"/>
      <c r="L149" s="1454" t="s">
        <v>1388</v>
      </c>
      <c r="M149" s="1454" t="s">
        <v>1389</v>
      </c>
      <c r="N149" s="1457" t="s">
        <v>1388</v>
      </c>
      <c r="O149" s="1457" t="s">
        <v>1325</v>
      </c>
      <c r="P149" s="1453"/>
      <c r="Q149" s="1453" t="s">
        <v>1052</v>
      </c>
      <c r="R149" s="1758"/>
      <c r="S149" s="1483"/>
      <c r="T149" s="1758"/>
    </row>
    <row r="150" spans="1:20" s="1469" customFormat="1" x14ac:dyDescent="0.2">
      <c r="A150" s="1777"/>
      <c r="B150" s="1766"/>
      <c r="C150" s="1447" t="s">
        <v>1405</v>
      </c>
      <c r="D150" s="1462" t="s">
        <v>1324</v>
      </c>
      <c r="E150" s="1461"/>
      <c r="F150" s="1457"/>
      <c r="G150" s="1452"/>
      <c r="H150" s="1457" t="s">
        <v>65</v>
      </c>
      <c r="I150" s="1457"/>
      <c r="J150" s="1463"/>
      <c r="K150" s="1457"/>
      <c r="L150" s="1454"/>
      <c r="M150" s="1454"/>
      <c r="N150" s="1457"/>
      <c r="O150" s="1457"/>
      <c r="P150" s="1453"/>
      <c r="Q150" s="1453"/>
      <c r="R150" s="1758"/>
      <c r="S150" s="1483"/>
      <c r="T150" s="1758"/>
    </row>
    <row r="151" spans="1:20" s="1469" customFormat="1" x14ac:dyDescent="0.2">
      <c r="A151" s="1777"/>
      <c r="B151" s="1766" t="s">
        <v>1406</v>
      </c>
      <c r="C151" s="1447"/>
      <c r="D151" s="1462"/>
      <c r="E151" s="1493">
        <f>SUM(E152:E153)</f>
        <v>65100000</v>
      </c>
      <c r="F151" s="1457"/>
      <c r="G151" s="1452"/>
      <c r="H151" s="1457" t="s">
        <v>65</v>
      </c>
      <c r="I151" s="1457"/>
      <c r="J151" s="1463"/>
      <c r="K151" s="1457"/>
      <c r="L151" s="1454"/>
      <c r="M151" s="1454"/>
      <c r="N151" s="1457"/>
      <c r="O151" s="1457"/>
      <c r="P151" s="1436"/>
      <c r="Q151" s="1453"/>
      <c r="R151" s="1758"/>
      <c r="S151" s="1482"/>
      <c r="T151" s="1758"/>
    </row>
    <row r="152" spans="1:20" s="1469" customFormat="1" x14ac:dyDescent="0.2">
      <c r="A152" s="1777"/>
      <c r="B152" s="1766"/>
      <c r="C152" s="1447" t="s">
        <v>1401</v>
      </c>
      <c r="D152" s="1462" t="s">
        <v>1324</v>
      </c>
      <c r="E152" s="1461">
        <v>65100000</v>
      </c>
      <c r="F152" s="1457"/>
      <c r="G152" s="1452"/>
      <c r="H152" s="1457" t="s">
        <v>65</v>
      </c>
      <c r="I152" s="1457"/>
      <c r="J152" s="1463"/>
      <c r="K152" s="1457"/>
      <c r="L152" s="1454" t="s">
        <v>1388</v>
      </c>
      <c r="M152" s="1454" t="s">
        <v>1389</v>
      </c>
      <c r="N152" s="1457" t="s">
        <v>1388</v>
      </c>
      <c r="O152" s="1457" t="s">
        <v>1325</v>
      </c>
      <c r="P152" s="1453"/>
      <c r="Q152" s="1453" t="s">
        <v>1052</v>
      </c>
      <c r="R152" s="1758"/>
      <c r="S152" s="1483"/>
      <c r="T152" s="1758"/>
    </row>
    <row r="153" spans="1:20" s="1469" customFormat="1" x14ac:dyDescent="0.2">
      <c r="A153" s="1777"/>
      <c r="B153" s="1766"/>
      <c r="C153" s="1447" t="s">
        <v>1401</v>
      </c>
      <c r="D153" s="1462" t="s">
        <v>1324</v>
      </c>
      <c r="E153" s="1461"/>
      <c r="F153" s="1457"/>
      <c r="G153" s="1452"/>
      <c r="H153" s="1457" t="s">
        <v>65</v>
      </c>
      <c r="I153" s="1457"/>
      <c r="J153" s="1463"/>
      <c r="K153" s="1457"/>
      <c r="L153" s="1454"/>
      <c r="M153" s="1454"/>
      <c r="N153" s="1457"/>
      <c r="O153" s="1457"/>
      <c r="P153" s="1453"/>
      <c r="Q153" s="1453"/>
      <c r="R153" s="1758"/>
      <c r="S153" s="1483"/>
      <c r="T153" s="1758"/>
    </row>
    <row r="154" spans="1:20" s="1469" customFormat="1" x14ac:dyDescent="0.2">
      <c r="A154" s="1777"/>
      <c r="B154" s="1766" t="s">
        <v>1407</v>
      </c>
      <c r="C154" s="1447"/>
      <c r="D154" s="1462"/>
      <c r="E154" s="1493">
        <f>SUM(E155:E156)</f>
        <v>95200000</v>
      </c>
      <c r="F154" s="1457"/>
      <c r="G154" s="1452"/>
      <c r="H154" s="1457" t="s">
        <v>65</v>
      </c>
      <c r="I154" s="1457"/>
      <c r="J154" s="1463"/>
      <c r="K154" s="1457"/>
      <c r="L154" s="1454" t="s">
        <v>1388</v>
      </c>
      <c r="M154" s="1454" t="s">
        <v>1389</v>
      </c>
      <c r="N154" s="1457" t="s">
        <v>1388</v>
      </c>
      <c r="O154" s="1457" t="s">
        <v>1325</v>
      </c>
      <c r="P154" s="1453"/>
      <c r="Q154" s="1453" t="s">
        <v>1052</v>
      </c>
      <c r="R154" s="1758"/>
      <c r="S154" s="1483"/>
      <c r="T154" s="1758"/>
    </row>
    <row r="155" spans="1:20" s="1469" customFormat="1" x14ac:dyDescent="0.2">
      <c r="A155" s="1777"/>
      <c r="B155" s="1766"/>
      <c r="C155" s="1447" t="s">
        <v>1404</v>
      </c>
      <c r="D155" s="1462" t="s">
        <v>1324</v>
      </c>
      <c r="E155" s="1461">
        <v>95200000</v>
      </c>
      <c r="F155" s="1457"/>
      <c r="G155" s="1452"/>
      <c r="H155" s="1457" t="s">
        <v>65</v>
      </c>
      <c r="I155" s="1457"/>
      <c r="J155" s="1463"/>
      <c r="K155" s="1457"/>
      <c r="L155" s="1454"/>
      <c r="M155" s="1454"/>
      <c r="N155" s="1457"/>
      <c r="O155" s="1457"/>
      <c r="P155" s="1453"/>
      <c r="Q155" s="1453"/>
      <c r="R155" s="1758"/>
      <c r="S155" s="1483"/>
      <c r="T155" s="1758"/>
    </row>
    <row r="156" spans="1:20" s="1469" customFormat="1" x14ac:dyDescent="0.2">
      <c r="A156" s="1777"/>
      <c r="B156" s="1766"/>
      <c r="C156" s="1447" t="s">
        <v>1405</v>
      </c>
      <c r="D156" s="1462" t="s">
        <v>1324</v>
      </c>
      <c r="E156" s="1461"/>
      <c r="F156" s="1457"/>
      <c r="G156" s="1452"/>
      <c r="H156" s="1457" t="s">
        <v>65</v>
      </c>
      <c r="I156" s="1457"/>
      <c r="J156" s="1463"/>
      <c r="K156" s="1457"/>
      <c r="L156" s="1454"/>
      <c r="M156" s="1454"/>
      <c r="N156" s="1457"/>
      <c r="O156" s="1457"/>
      <c r="P156" s="1453"/>
      <c r="Q156" s="1453"/>
      <c r="R156" s="1758"/>
      <c r="S156" s="1483"/>
      <c r="T156" s="1758"/>
    </row>
    <row r="157" spans="1:20" s="1469" customFormat="1" x14ac:dyDescent="0.2">
      <c r="A157" s="1777"/>
      <c r="B157" s="1766" t="s">
        <v>1408</v>
      </c>
      <c r="C157" s="1447"/>
      <c r="D157" s="1462"/>
      <c r="E157" s="1493">
        <f>SUM(E158:E159)</f>
        <v>96000000</v>
      </c>
      <c r="F157" s="1457"/>
      <c r="G157" s="1452"/>
      <c r="H157" s="1457" t="s">
        <v>65</v>
      </c>
      <c r="I157" s="1457"/>
      <c r="J157" s="1463"/>
      <c r="K157" s="1457"/>
      <c r="L157" s="1454"/>
      <c r="M157" s="1454"/>
      <c r="N157" s="1457"/>
      <c r="O157" s="1463"/>
      <c r="P157" s="1453"/>
      <c r="Q157" s="1453"/>
      <c r="R157" s="1758"/>
      <c r="S157" s="1483"/>
      <c r="T157" s="1758"/>
    </row>
    <row r="158" spans="1:20" s="1469" customFormat="1" x14ac:dyDescent="0.2">
      <c r="A158" s="1777"/>
      <c r="B158" s="1766"/>
      <c r="C158" s="1447" t="s">
        <v>1401</v>
      </c>
      <c r="D158" s="1462" t="s">
        <v>1324</v>
      </c>
      <c r="E158" s="1461">
        <v>96000000</v>
      </c>
      <c r="F158" s="1457"/>
      <c r="G158" s="1452"/>
      <c r="H158" s="1457" t="s">
        <v>65</v>
      </c>
      <c r="I158" s="1457"/>
      <c r="J158" s="1463"/>
      <c r="K158" s="1457"/>
      <c r="L158" s="1454" t="s">
        <v>1388</v>
      </c>
      <c r="M158" s="1454" t="s">
        <v>1389</v>
      </c>
      <c r="N158" s="1457" t="s">
        <v>1388</v>
      </c>
      <c r="O158" s="1463" t="s">
        <v>1325</v>
      </c>
      <c r="P158" s="1453"/>
      <c r="Q158" s="1453" t="s">
        <v>1052</v>
      </c>
      <c r="R158" s="1758"/>
      <c r="S158" s="1483"/>
      <c r="T158" s="1758"/>
    </row>
    <row r="159" spans="1:20" s="1469" customFormat="1" x14ac:dyDescent="0.2">
      <c r="A159" s="1777"/>
      <c r="B159" s="1766"/>
      <c r="C159" s="1447" t="s">
        <v>1402</v>
      </c>
      <c r="D159" s="1462" t="s">
        <v>1324</v>
      </c>
      <c r="E159" s="1461"/>
      <c r="F159" s="1457"/>
      <c r="G159" s="1452"/>
      <c r="H159" s="1457" t="s">
        <v>65</v>
      </c>
      <c r="I159" s="1457"/>
      <c r="J159" s="1463"/>
      <c r="K159" s="1457"/>
      <c r="L159" s="1454"/>
      <c r="M159" s="1454"/>
      <c r="N159" s="1457"/>
      <c r="O159" s="1463"/>
      <c r="P159" s="1453"/>
      <c r="Q159" s="1453"/>
      <c r="R159" s="1758"/>
      <c r="S159" s="1483"/>
      <c r="T159" s="1758"/>
    </row>
    <row r="160" spans="1:20" s="1469" customFormat="1" x14ac:dyDescent="0.2">
      <c r="A160" s="1777"/>
      <c r="B160" s="1436"/>
      <c r="C160" s="1447"/>
      <c r="D160" s="1462"/>
      <c r="E160" s="1493">
        <f>SUM(E161:E162)</f>
        <v>288414000</v>
      </c>
      <c r="F160" s="1457"/>
      <c r="G160" s="1452"/>
      <c r="H160" s="1457" t="s">
        <v>65</v>
      </c>
      <c r="I160" s="1457"/>
      <c r="J160" s="1463"/>
      <c r="K160" s="1457"/>
      <c r="L160" s="1454"/>
      <c r="M160" s="1454"/>
      <c r="N160" s="1457"/>
      <c r="O160" s="1463"/>
      <c r="P160" s="1453"/>
      <c r="Q160" s="1453"/>
      <c r="R160" s="1758"/>
      <c r="S160" s="1483"/>
      <c r="T160" s="1758"/>
    </row>
    <row r="161" spans="1:20" s="1469" customFormat="1" x14ac:dyDescent="0.2">
      <c r="A161" s="1777"/>
      <c r="B161" s="1436" t="s">
        <v>1409</v>
      </c>
      <c r="C161" s="1447" t="s">
        <v>1410</v>
      </c>
      <c r="D161" s="1462" t="s">
        <v>1324</v>
      </c>
      <c r="E161" s="1461">
        <v>288414000</v>
      </c>
      <c r="F161" s="1457"/>
      <c r="G161" s="1452"/>
      <c r="H161" s="1457" t="s">
        <v>65</v>
      </c>
      <c r="I161" s="1457"/>
      <c r="J161" s="1463"/>
      <c r="K161" s="1457"/>
      <c r="L161" s="1454" t="s">
        <v>1388</v>
      </c>
      <c r="M161" s="1454" t="s">
        <v>1389</v>
      </c>
      <c r="N161" s="1457" t="s">
        <v>1388</v>
      </c>
      <c r="O161" s="1463" t="s">
        <v>1325</v>
      </c>
      <c r="P161" s="1453"/>
      <c r="Q161" s="1453" t="s">
        <v>1052</v>
      </c>
      <c r="R161" s="1758"/>
      <c r="S161" s="1483"/>
      <c r="T161" s="1758"/>
    </row>
    <row r="162" spans="1:20" s="1469" customFormat="1" x14ac:dyDescent="0.2">
      <c r="A162" s="1777"/>
      <c r="B162" s="1436"/>
      <c r="C162" s="1447" t="s">
        <v>1411</v>
      </c>
      <c r="D162" s="1462" t="s">
        <v>1324</v>
      </c>
      <c r="E162" s="1461"/>
      <c r="F162" s="1457"/>
      <c r="G162" s="1452"/>
      <c r="H162" s="1457" t="s">
        <v>65</v>
      </c>
      <c r="I162" s="1457"/>
      <c r="J162" s="1463"/>
      <c r="K162" s="1457"/>
      <c r="L162" s="1454"/>
      <c r="M162" s="1454"/>
      <c r="N162" s="1457"/>
      <c r="O162" s="1463"/>
      <c r="P162" s="1453"/>
      <c r="Q162" s="1453"/>
      <c r="R162" s="1758"/>
      <c r="S162" s="1483"/>
      <c r="T162" s="1758"/>
    </row>
    <row r="163" spans="1:20" s="1469" customFormat="1" x14ac:dyDescent="0.2">
      <c r="A163" s="1777"/>
      <c r="B163" s="1436"/>
      <c r="C163" s="1447"/>
      <c r="D163" s="1462"/>
      <c r="E163" s="1493">
        <f>SUM(E164:E165)</f>
        <v>296100000</v>
      </c>
      <c r="F163" s="1457"/>
      <c r="G163" s="1452"/>
      <c r="H163" s="1457" t="s">
        <v>65</v>
      </c>
      <c r="I163" s="1457"/>
      <c r="J163" s="1463"/>
      <c r="K163" s="1457"/>
      <c r="L163" s="1454"/>
      <c r="M163" s="1454"/>
      <c r="N163" s="1457"/>
      <c r="O163" s="1463"/>
      <c r="P163" s="1453"/>
      <c r="Q163" s="1453"/>
      <c r="R163" s="1758"/>
      <c r="S163" s="1483"/>
      <c r="T163" s="1758"/>
    </row>
    <row r="164" spans="1:20" s="1469" customFormat="1" x14ac:dyDescent="0.2">
      <c r="A164" s="1777"/>
      <c r="B164" s="1436" t="s">
        <v>1412</v>
      </c>
      <c r="C164" s="1447" t="s">
        <v>1413</v>
      </c>
      <c r="D164" s="1462" t="s">
        <v>1324</v>
      </c>
      <c r="E164" s="1461">
        <v>296100000</v>
      </c>
      <c r="F164" s="1457"/>
      <c r="G164" s="1452"/>
      <c r="H164" s="1457" t="s">
        <v>65</v>
      </c>
      <c r="I164" s="1457"/>
      <c r="J164" s="1463"/>
      <c r="K164" s="1457"/>
      <c r="L164" s="1454" t="s">
        <v>1388</v>
      </c>
      <c r="M164" s="1454" t="s">
        <v>1389</v>
      </c>
      <c r="N164" s="1457" t="s">
        <v>1388</v>
      </c>
      <c r="O164" s="1463" t="s">
        <v>1325</v>
      </c>
      <c r="P164" s="1453"/>
      <c r="Q164" s="1453" t="s">
        <v>1052</v>
      </c>
      <c r="R164" s="1758"/>
      <c r="S164" s="1483"/>
      <c r="T164" s="1758"/>
    </row>
    <row r="165" spans="1:20" s="1469" customFormat="1" x14ac:dyDescent="0.2">
      <c r="A165" s="1777"/>
      <c r="B165" s="1436"/>
      <c r="C165" s="1447" t="s">
        <v>1414</v>
      </c>
      <c r="D165" s="1462" t="s">
        <v>1324</v>
      </c>
      <c r="E165" s="1461"/>
      <c r="F165" s="1457"/>
      <c r="G165" s="1452"/>
      <c r="H165" s="1457" t="s">
        <v>65</v>
      </c>
      <c r="I165" s="1457"/>
      <c r="J165" s="1463"/>
      <c r="K165" s="1457"/>
      <c r="L165" s="1454"/>
      <c r="M165" s="1454"/>
      <c r="N165" s="1457"/>
      <c r="O165" s="1463"/>
      <c r="P165" s="1453"/>
      <c r="Q165" s="1453"/>
      <c r="R165" s="1758"/>
      <c r="S165" s="1483"/>
      <c r="T165" s="1758"/>
    </row>
    <row r="166" spans="1:20" s="1469" customFormat="1" ht="48" x14ac:dyDescent="0.2">
      <c r="A166" s="1777"/>
      <c r="B166" s="1436" t="s">
        <v>1415</v>
      </c>
      <c r="C166" s="1447"/>
      <c r="D166" s="1462" t="s">
        <v>1324</v>
      </c>
      <c r="E166" s="1493">
        <v>1068311500</v>
      </c>
      <c r="F166" s="1457"/>
      <c r="G166" s="1452"/>
      <c r="H166" s="1457" t="s">
        <v>65</v>
      </c>
      <c r="I166" s="1457"/>
      <c r="J166" s="1463"/>
      <c r="K166" s="1457"/>
      <c r="L166" s="1454" t="s">
        <v>444</v>
      </c>
      <c r="M166" s="1454"/>
      <c r="N166" s="1457"/>
      <c r="O166" s="1463"/>
      <c r="P166" s="1453"/>
      <c r="Q166" s="1453"/>
      <c r="R166" s="1758"/>
      <c r="S166" s="1483"/>
      <c r="T166" s="1758"/>
    </row>
    <row r="167" spans="1:20" s="1469" customFormat="1" x14ac:dyDescent="0.2">
      <c r="A167" s="1777"/>
      <c r="B167" s="1436"/>
      <c r="C167" s="1447"/>
      <c r="D167" s="1462"/>
      <c r="E167" s="1461"/>
      <c r="F167" s="1457"/>
      <c r="G167" s="1452"/>
      <c r="H167" s="1457" t="s">
        <v>65</v>
      </c>
      <c r="I167" s="1457"/>
      <c r="J167" s="1463"/>
      <c r="K167" s="1457"/>
      <c r="L167" s="1454"/>
      <c r="M167" s="1454"/>
      <c r="N167" s="1457"/>
      <c r="O167" s="1463"/>
      <c r="P167" s="1453"/>
      <c r="Q167" s="1453"/>
      <c r="R167" s="1758"/>
      <c r="S167" s="1483"/>
      <c r="T167" s="1758"/>
    </row>
    <row r="168" spans="1:20" s="1469" customFormat="1" ht="60" x14ac:dyDescent="0.2">
      <c r="A168" s="1777"/>
      <c r="B168" s="1436" t="s">
        <v>1416</v>
      </c>
      <c r="C168" s="1447"/>
      <c r="D168" s="1462" t="s">
        <v>1324</v>
      </c>
      <c r="E168" s="1493">
        <v>141724500</v>
      </c>
      <c r="F168" s="1455" t="s">
        <v>65</v>
      </c>
      <c r="G168" s="1452"/>
      <c r="H168" s="1457" t="s">
        <v>65</v>
      </c>
      <c r="I168" s="1457"/>
      <c r="J168" s="1463"/>
      <c r="K168" s="1457"/>
      <c r="L168" s="1454" t="s">
        <v>445</v>
      </c>
      <c r="M168" s="1454"/>
      <c r="N168" s="1457"/>
      <c r="O168" s="1463"/>
      <c r="P168" s="1453"/>
      <c r="Q168" s="1453"/>
      <c r="R168" s="1758"/>
      <c r="S168" s="1483"/>
      <c r="T168" s="1758"/>
    </row>
    <row r="169" spans="1:20" s="1135" customFormat="1" ht="26.25" customHeight="1" x14ac:dyDescent="0.2">
      <c r="A169" s="1472" t="s">
        <v>1417</v>
      </c>
      <c r="B169" s="1757" t="s">
        <v>1418</v>
      </c>
      <c r="C169" s="1757"/>
      <c r="D169" s="1191"/>
      <c r="E169" s="1192">
        <f>SUM(E170:E180)</f>
        <v>2500000000</v>
      </c>
      <c r="F169" s="976" t="s">
        <v>74</v>
      </c>
      <c r="G169" s="976" t="s">
        <v>193</v>
      </c>
      <c r="H169" s="976" t="s">
        <v>65</v>
      </c>
      <c r="I169" s="977" t="s">
        <v>193</v>
      </c>
      <c r="J169" s="977"/>
      <c r="K169" s="977"/>
      <c r="L169" s="978"/>
      <c r="M169" s="976"/>
      <c r="N169" s="997"/>
      <c r="O169" s="997"/>
      <c r="P169" s="997"/>
      <c r="Q169" s="997"/>
      <c r="R169" s="984"/>
      <c r="S169" s="1127"/>
      <c r="T169" s="1495"/>
    </row>
    <row r="170" spans="1:20" s="1469" customFormat="1" x14ac:dyDescent="0.2">
      <c r="A170" s="1777" t="s">
        <v>1417</v>
      </c>
      <c r="B170" s="1766" t="s">
        <v>1419</v>
      </c>
      <c r="C170" s="1780" t="s">
        <v>1575</v>
      </c>
      <c r="D170" s="1462" t="s">
        <v>1324</v>
      </c>
      <c r="E170" s="1461">
        <v>125000000</v>
      </c>
      <c r="F170" s="1462"/>
      <c r="G170" s="1462"/>
      <c r="H170" s="1457" t="s">
        <v>65</v>
      </c>
      <c r="I170" s="1462"/>
      <c r="J170" s="1457"/>
      <c r="K170" s="1457"/>
      <c r="L170" s="1457" t="s">
        <v>588</v>
      </c>
      <c r="M170" s="1457" t="str">
        <f>+L170</f>
        <v>Febrero</v>
      </c>
      <c r="N170" s="1457" t="s">
        <v>1389</v>
      </c>
      <c r="O170" s="1457" t="s">
        <v>445</v>
      </c>
      <c r="P170" s="1453"/>
      <c r="Q170" s="1453" t="s">
        <v>995</v>
      </c>
      <c r="R170" s="1475" t="s">
        <v>1420</v>
      </c>
      <c r="S170" s="1483"/>
      <c r="T170" s="1475"/>
    </row>
    <row r="171" spans="1:20" s="1469" customFormat="1" ht="96" x14ac:dyDescent="0.2">
      <c r="A171" s="1777"/>
      <c r="B171" s="1766"/>
      <c r="C171" s="1780"/>
      <c r="D171" s="1462" t="s">
        <v>1324</v>
      </c>
      <c r="E171" s="1461">
        <v>250000000</v>
      </c>
      <c r="F171" s="1462"/>
      <c r="G171" s="1462"/>
      <c r="H171" s="1457" t="s">
        <v>65</v>
      </c>
      <c r="I171" s="1462"/>
      <c r="J171" s="1457"/>
      <c r="K171" s="1457"/>
      <c r="L171" s="1457" t="s">
        <v>586</v>
      </c>
      <c r="M171" s="1457" t="str">
        <f t="shared" ref="M171:M180" si="2">+L171</f>
        <v>Marzo</v>
      </c>
      <c r="N171" s="1457" t="s">
        <v>1389</v>
      </c>
      <c r="O171" s="1457" t="s">
        <v>445</v>
      </c>
      <c r="P171" s="1453"/>
      <c r="Q171" s="1453" t="s">
        <v>1052</v>
      </c>
      <c r="R171" s="1475" t="s">
        <v>1421</v>
      </c>
      <c r="S171" s="1483" t="s">
        <v>1422</v>
      </c>
      <c r="T171" s="1475" t="s">
        <v>1423</v>
      </c>
    </row>
    <row r="172" spans="1:20" s="1469" customFormat="1" x14ac:dyDescent="0.2">
      <c r="A172" s="1777"/>
      <c r="B172" s="1766"/>
      <c r="C172" s="1780"/>
      <c r="D172" s="1462" t="s">
        <v>1324</v>
      </c>
      <c r="E172" s="1461">
        <v>250000000</v>
      </c>
      <c r="F172" s="1462"/>
      <c r="G172" s="1462"/>
      <c r="H172" s="1457" t="s">
        <v>65</v>
      </c>
      <c r="I172" s="1462"/>
      <c r="J172" s="1457"/>
      <c r="K172" s="1457"/>
      <c r="L172" s="1457" t="s">
        <v>1424</v>
      </c>
      <c r="M172" s="1457" t="str">
        <f t="shared" si="2"/>
        <v xml:space="preserve">Abril </v>
      </c>
      <c r="N172" s="1457" t="s">
        <v>1389</v>
      </c>
      <c r="O172" s="1457" t="s">
        <v>445</v>
      </c>
      <c r="P172" s="1453"/>
      <c r="Q172" s="1453"/>
      <c r="R172" s="1475"/>
      <c r="S172" s="1483"/>
      <c r="T172" s="1475"/>
    </row>
    <row r="173" spans="1:20" s="1469" customFormat="1" x14ac:dyDescent="0.2">
      <c r="A173" s="1777"/>
      <c r="B173" s="1766"/>
      <c r="C173" s="1780"/>
      <c r="D173" s="1462" t="s">
        <v>1324</v>
      </c>
      <c r="E173" s="1461">
        <v>250000000</v>
      </c>
      <c r="F173" s="1462"/>
      <c r="G173" s="1462"/>
      <c r="H173" s="1457" t="s">
        <v>65</v>
      </c>
      <c r="I173" s="1462"/>
      <c r="J173" s="1457"/>
      <c r="K173" s="1457"/>
      <c r="L173" s="1457" t="s">
        <v>1425</v>
      </c>
      <c r="M173" s="1457" t="str">
        <f t="shared" si="2"/>
        <v xml:space="preserve">Mayo </v>
      </c>
      <c r="N173" s="1457" t="s">
        <v>1389</v>
      </c>
      <c r="O173" s="1457" t="s">
        <v>445</v>
      </c>
      <c r="P173" s="1453"/>
      <c r="Q173" s="1453"/>
      <c r="R173" s="1475"/>
      <c r="S173" s="1483"/>
      <c r="T173" s="1475"/>
    </row>
    <row r="174" spans="1:20" s="1469" customFormat="1" x14ac:dyDescent="0.2">
      <c r="A174" s="1777"/>
      <c r="B174" s="1766"/>
      <c r="C174" s="1780"/>
      <c r="D174" s="1462" t="s">
        <v>1324</v>
      </c>
      <c r="E174" s="1461">
        <v>250000000</v>
      </c>
      <c r="F174" s="1462"/>
      <c r="G174" s="1462"/>
      <c r="H174" s="1457" t="s">
        <v>65</v>
      </c>
      <c r="I174" s="1462"/>
      <c r="J174" s="1457"/>
      <c r="K174" s="1457"/>
      <c r="L174" s="1457" t="s">
        <v>443</v>
      </c>
      <c r="M174" s="1457" t="str">
        <f t="shared" si="2"/>
        <v>Junio</v>
      </c>
      <c r="N174" s="1457" t="s">
        <v>1389</v>
      </c>
      <c r="O174" s="1457" t="s">
        <v>445</v>
      </c>
      <c r="P174" s="1453"/>
      <c r="Q174" s="1453"/>
      <c r="R174" s="1475"/>
      <c r="S174" s="1483"/>
      <c r="T174" s="1475"/>
    </row>
    <row r="175" spans="1:20" s="1469" customFormat="1" x14ac:dyDescent="0.2">
      <c r="A175" s="1777"/>
      <c r="B175" s="1766"/>
      <c r="C175" s="1780"/>
      <c r="D175" s="1462" t="s">
        <v>1324</v>
      </c>
      <c r="E175" s="1461">
        <v>250000000</v>
      </c>
      <c r="F175" s="1462"/>
      <c r="G175" s="1462"/>
      <c r="H175" s="1457" t="s">
        <v>65</v>
      </c>
      <c r="I175" s="1462"/>
      <c r="J175" s="1457"/>
      <c r="K175" s="1457"/>
      <c r="L175" s="1457" t="s">
        <v>609</v>
      </c>
      <c r="M175" s="1457" t="str">
        <f t="shared" si="2"/>
        <v>Julio</v>
      </c>
      <c r="N175" s="1457" t="s">
        <v>1389</v>
      </c>
      <c r="O175" s="1457" t="s">
        <v>445</v>
      </c>
      <c r="P175" s="1453"/>
      <c r="Q175" s="1453"/>
      <c r="R175" s="1475"/>
      <c r="S175" s="1483"/>
      <c r="T175" s="1475"/>
    </row>
    <row r="176" spans="1:20" s="1469" customFormat="1" x14ac:dyDescent="0.2">
      <c r="A176" s="1777"/>
      <c r="B176" s="1766"/>
      <c r="C176" s="1780"/>
      <c r="D176" s="1462" t="s">
        <v>1324</v>
      </c>
      <c r="E176" s="1461">
        <v>250000000</v>
      </c>
      <c r="F176" s="1462"/>
      <c r="G176" s="1462"/>
      <c r="H176" s="1457" t="s">
        <v>65</v>
      </c>
      <c r="I176" s="1462"/>
      <c r="J176" s="1457"/>
      <c r="K176" s="1457"/>
      <c r="L176" s="1457" t="s">
        <v>444</v>
      </c>
      <c r="M176" s="1457" t="str">
        <f t="shared" si="2"/>
        <v>Agosto</v>
      </c>
      <c r="N176" s="1457" t="s">
        <v>1389</v>
      </c>
      <c r="O176" s="1457" t="s">
        <v>445</v>
      </c>
      <c r="P176" s="1453"/>
      <c r="Q176" s="1453"/>
      <c r="R176" s="1475"/>
      <c r="S176" s="1483"/>
      <c r="T176" s="1475"/>
    </row>
    <row r="177" spans="1:20" s="1469" customFormat="1" x14ac:dyDescent="0.2">
      <c r="A177" s="1777"/>
      <c r="B177" s="1766"/>
      <c r="C177" s="1780"/>
      <c r="D177" s="1462" t="s">
        <v>1324</v>
      </c>
      <c r="E177" s="1461">
        <v>250000000</v>
      </c>
      <c r="F177" s="1462"/>
      <c r="G177" s="1462"/>
      <c r="H177" s="1457" t="s">
        <v>65</v>
      </c>
      <c r="I177" s="1462"/>
      <c r="J177" s="1457"/>
      <c r="K177" s="1457"/>
      <c r="L177" s="1457" t="s">
        <v>600</v>
      </c>
      <c r="M177" s="1457" t="str">
        <f t="shared" si="2"/>
        <v>Septiembre</v>
      </c>
      <c r="N177" s="1457" t="s">
        <v>1389</v>
      </c>
      <c r="O177" s="1457" t="s">
        <v>445</v>
      </c>
      <c r="P177" s="1453"/>
      <c r="Q177" s="1453"/>
      <c r="R177" s="1475"/>
      <c r="S177" s="1483"/>
      <c r="T177" s="1475"/>
    </row>
    <row r="178" spans="1:20" s="1469" customFormat="1" x14ac:dyDescent="0.2">
      <c r="A178" s="1777"/>
      <c r="B178" s="1766"/>
      <c r="C178" s="1780"/>
      <c r="D178" s="1462" t="s">
        <v>1324</v>
      </c>
      <c r="E178" s="1461">
        <v>250000000</v>
      </c>
      <c r="F178" s="1462"/>
      <c r="G178" s="1462"/>
      <c r="H178" s="1457" t="s">
        <v>65</v>
      </c>
      <c r="I178" s="1462"/>
      <c r="J178" s="1457"/>
      <c r="K178" s="1457"/>
      <c r="L178" s="1457" t="s">
        <v>628</v>
      </c>
      <c r="M178" s="1457" t="str">
        <f t="shared" si="2"/>
        <v>Octubre</v>
      </c>
      <c r="N178" s="1457" t="s">
        <v>1389</v>
      </c>
      <c r="O178" s="1457" t="s">
        <v>445</v>
      </c>
      <c r="P178" s="1453"/>
      <c r="Q178" s="1453"/>
      <c r="R178" s="1475"/>
      <c r="S178" s="1483"/>
      <c r="T178" s="1475"/>
    </row>
    <row r="179" spans="1:20" s="1469" customFormat="1" x14ac:dyDescent="0.2">
      <c r="A179" s="1777"/>
      <c r="B179" s="1766"/>
      <c r="C179" s="1780"/>
      <c r="D179" s="1462" t="s">
        <v>1324</v>
      </c>
      <c r="E179" s="1461">
        <v>250000000</v>
      </c>
      <c r="F179" s="1462"/>
      <c r="G179" s="1462"/>
      <c r="H179" s="1457" t="s">
        <v>65</v>
      </c>
      <c r="I179" s="1462"/>
      <c r="J179" s="1457"/>
      <c r="K179" s="1457"/>
      <c r="L179" s="1457" t="s">
        <v>577</v>
      </c>
      <c r="M179" s="1457" t="str">
        <f t="shared" si="2"/>
        <v>Noviembre</v>
      </c>
      <c r="N179" s="1457" t="s">
        <v>1389</v>
      </c>
      <c r="O179" s="1457" t="s">
        <v>445</v>
      </c>
      <c r="P179" s="1453"/>
      <c r="Q179" s="1453"/>
      <c r="R179" s="1475"/>
      <c r="S179" s="1483"/>
      <c r="T179" s="1475"/>
    </row>
    <row r="180" spans="1:20" s="1469" customFormat="1" x14ac:dyDescent="0.2">
      <c r="A180" s="1777"/>
      <c r="B180" s="1766"/>
      <c r="C180" s="1780"/>
      <c r="D180" s="1462" t="s">
        <v>1324</v>
      </c>
      <c r="E180" s="1461">
        <v>125000000</v>
      </c>
      <c r="F180" s="1462"/>
      <c r="G180" s="1462"/>
      <c r="H180" s="1457" t="s">
        <v>65</v>
      </c>
      <c r="I180" s="1462"/>
      <c r="J180" s="1457"/>
      <c r="K180" s="1457"/>
      <c r="L180" s="1457" t="s">
        <v>445</v>
      </c>
      <c r="M180" s="1457" t="str">
        <f t="shared" si="2"/>
        <v>Diciembre</v>
      </c>
      <c r="N180" s="1457" t="s">
        <v>1389</v>
      </c>
      <c r="O180" s="1457" t="s">
        <v>445</v>
      </c>
      <c r="P180" s="1453"/>
      <c r="Q180" s="1453"/>
      <c r="R180" s="1475"/>
      <c r="S180" s="1483"/>
      <c r="T180" s="1475"/>
    </row>
    <row r="181" spans="1:20" s="1135" customFormat="1" ht="24.75" customHeight="1" x14ac:dyDescent="0.2">
      <c r="A181" s="1472" t="s">
        <v>1426</v>
      </c>
      <c r="B181" s="1757" t="s">
        <v>1427</v>
      </c>
      <c r="C181" s="1757"/>
      <c r="D181" s="1191"/>
      <c r="E181" s="1192">
        <f>+E182</f>
        <v>90000000</v>
      </c>
      <c r="F181" s="976"/>
      <c r="G181" s="976" t="s">
        <v>193</v>
      </c>
      <c r="H181" s="976" t="s">
        <v>65</v>
      </c>
      <c r="I181" s="977"/>
      <c r="J181" s="977"/>
      <c r="K181" s="977"/>
      <c r="L181" s="978"/>
      <c r="M181" s="976"/>
      <c r="N181" s="997"/>
      <c r="O181" s="997"/>
      <c r="P181" s="997"/>
      <c r="Q181" s="997"/>
      <c r="R181" s="984"/>
      <c r="S181" s="1127"/>
      <c r="T181" s="1495"/>
    </row>
    <row r="182" spans="1:20" s="1469" customFormat="1" ht="48" x14ac:dyDescent="0.2">
      <c r="A182" s="1476" t="s">
        <v>1426</v>
      </c>
      <c r="B182" s="1436" t="s">
        <v>1428</v>
      </c>
      <c r="C182" s="1453" t="s">
        <v>1429</v>
      </c>
      <c r="D182" s="1462" t="s">
        <v>1324</v>
      </c>
      <c r="E182" s="1152">
        <v>90000000</v>
      </c>
      <c r="F182" s="1457" t="s">
        <v>74</v>
      </c>
      <c r="G182" s="1465"/>
      <c r="H182" s="1457" t="s">
        <v>65</v>
      </c>
      <c r="I182" s="1466"/>
      <c r="J182" s="1454"/>
      <c r="K182" s="1454"/>
      <c r="L182" s="1454" t="s">
        <v>602</v>
      </c>
      <c r="M182" s="1454" t="s">
        <v>1389</v>
      </c>
      <c r="N182" s="1454" t="s">
        <v>588</v>
      </c>
      <c r="O182" s="1454" t="s">
        <v>445</v>
      </c>
      <c r="P182" s="1453"/>
      <c r="Q182" s="1453" t="s">
        <v>1052</v>
      </c>
      <c r="R182" s="1475" t="s">
        <v>1430</v>
      </c>
      <c r="S182" s="1483" t="s">
        <v>1431</v>
      </c>
      <c r="T182" s="1475" t="s">
        <v>1432</v>
      </c>
    </row>
    <row r="183" spans="1:20" ht="32.25" customHeight="1" thickBot="1" x14ac:dyDescent="0.25">
      <c r="A183" s="1778" t="s">
        <v>1433</v>
      </c>
      <c r="B183" s="1779"/>
      <c r="C183" s="1779"/>
      <c r="D183" s="1779"/>
      <c r="E183" s="1164">
        <f>+E8+E90+E91+E130+E169+E181</f>
        <v>10999999999.5</v>
      </c>
      <c r="F183" s="1477"/>
      <c r="G183" s="1478"/>
      <c r="H183" s="1477"/>
      <c r="I183" s="1478"/>
      <c r="J183" s="1479"/>
      <c r="K183" s="1477"/>
      <c r="L183" s="1479"/>
      <c r="M183" s="1479"/>
      <c r="N183" s="1477"/>
      <c r="O183" s="1477"/>
      <c r="P183" s="1480"/>
      <c r="Q183" s="1480"/>
      <c r="R183" s="1481"/>
      <c r="S183" s="1484"/>
      <c r="T183" s="1481"/>
    </row>
    <row r="184" spans="1:20" ht="12.75" thickTop="1" x14ac:dyDescent="0.2">
      <c r="A184" s="1471"/>
      <c r="B184" s="1439"/>
      <c r="C184" s="1440"/>
      <c r="D184" s="1441"/>
      <c r="E184" s="1158"/>
      <c r="F184" s="1442"/>
      <c r="G184" s="1439"/>
      <c r="H184" s="1442"/>
      <c r="I184" s="1439"/>
      <c r="J184" s="1443"/>
      <c r="K184" s="1437"/>
      <c r="L184" s="1438"/>
      <c r="M184" s="1443"/>
      <c r="N184" s="1442"/>
      <c r="O184" s="1442"/>
      <c r="P184" s="1435"/>
      <c r="Q184" s="1435"/>
      <c r="R184" s="1435"/>
      <c r="S184" s="1435"/>
      <c r="T184" s="1435"/>
    </row>
    <row r="185" spans="1:20" x14ac:dyDescent="0.2">
      <c r="A185" s="1471"/>
      <c r="B185" s="1439"/>
      <c r="C185" s="1440"/>
      <c r="D185" s="1441"/>
      <c r="E185" s="1158"/>
      <c r="F185" s="1442"/>
      <c r="G185" s="1439"/>
      <c r="H185" s="1442"/>
      <c r="I185" s="1439"/>
      <c r="J185" s="1443"/>
      <c r="K185" s="1437"/>
      <c r="L185" s="1438"/>
      <c r="M185" s="1443"/>
      <c r="N185" s="1442"/>
      <c r="O185" s="1442"/>
      <c r="P185" s="1435"/>
      <c r="Q185" s="1435"/>
      <c r="R185" s="1435"/>
      <c r="S185" s="1435"/>
      <c r="T185" s="1435"/>
    </row>
    <row r="186" spans="1:20" x14ac:dyDescent="0.2">
      <c r="A186" s="1471"/>
      <c r="B186" s="1439"/>
      <c r="C186" s="1440"/>
      <c r="D186" s="1441"/>
      <c r="E186" s="1158"/>
      <c r="F186" s="1442"/>
      <c r="G186" s="1439"/>
      <c r="H186" s="1442"/>
      <c r="I186" s="1439"/>
      <c r="J186" s="1443"/>
      <c r="K186" s="1437"/>
      <c r="L186" s="1438"/>
      <c r="M186" s="1443"/>
      <c r="P186" s="932" t="s">
        <v>990</v>
      </c>
      <c r="Q186" s="1409">
        <v>144</v>
      </c>
      <c r="R186" s="1435"/>
      <c r="S186" s="1435"/>
      <c r="T186" s="1435"/>
    </row>
    <row r="187" spans="1:20" x14ac:dyDescent="0.2">
      <c r="A187" s="1471"/>
      <c r="B187" s="1439"/>
      <c r="C187" s="1440"/>
      <c r="D187" s="1441"/>
      <c r="E187" s="1158"/>
      <c r="F187" s="1442"/>
      <c r="G187" s="1439"/>
      <c r="H187" s="1442"/>
      <c r="I187" s="1439"/>
      <c r="J187" s="1443"/>
      <c r="K187" s="1437"/>
      <c r="L187" s="1438"/>
      <c r="M187" s="1443"/>
      <c r="P187" s="932" t="s">
        <v>991</v>
      </c>
      <c r="Q187" s="1409">
        <v>55</v>
      </c>
      <c r="R187" s="1435"/>
      <c r="S187" s="1435"/>
      <c r="T187" s="1435"/>
    </row>
    <row r="188" spans="1:20" x14ac:dyDescent="0.2">
      <c r="A188" s="1471"/>
      <c r="B188" s="1439"/>
      <c r="C188" s="1440"/>
      <c r="D188" s="1441"/>
      <c r="E188" s="1158"/>
      <c r="F188" s="1442"/>
      <c r="G188" s="1439"/>
      <c r="H188" s="1442"/>
      <c r="I188" s="1439"/>
      <c r="J188" s="1443"/>
      <c r="K188" s="1437"/>
      <c r="L188" s="1438"/>
      <c r="M188" s="1443"/>
      <c r="P188" s="932" t="s">
        <v>994</v>
      </c>
      <c r="Q188" s="1409">
        <v>46</v>
      </c>
      <c r="R188" s="1435"/>
      <c r="S188" s="1435"/>
      <c r="T188" s="1435"/>
    </row>
    <row r="189" spans="1:20" x14ac:dyDescent="0.2">
      <c r="A189" s="1471"/>
      <c r="B189" s="1439"/>
      <c r="C189" s="1440"/>
      <c r="D189" s="1441"/>
      <c r="E189" s="1158"/>
      <c r="F189" s="1442"/>
      <c r="G189" s="1439"/>
      <c r="H189" s="1442"/>
      <c r="I189" s="1439"/>
      <c r="J189" s="1443"/>
      <c r="K189" s="1437"/>
      <c r="L189" s="1438"/>
      <c r="M189" s="1443"/>
      <c r="P189" s="932" t="s">
        <v>992</v>
      </c>
      <c r="Q189" s="998">
        <f>+Q188/Q187</f>
        <v>0.83636363636363631</v>
      </c>
      <c r="R189" s="1435"/>
      <c r="S189" s="1435"/>
      <c r="T189" s="1435"/>
    </row>
    <row r="190" spans="1:20" x14ac:dyDescent="0.2">
      <c r="A190" s="1471"/>
      <c r="B190" s="1439"/>
      <c r="C190" s="1440"/>
      <c r="D190" s="1441"/>
      <c r="E190" s="1158"/>
      <c r="F190" s="1442"/>
      <c r="G190" s="1439"/>
      <c r="H190" s="1442"/>
      <c r="I190" s="1439"/>
      <c r="J190" s="1443"/>
      <c r="K190" s="1437"/>
      <c r="L190" s="1438"/>
      <c r="M190" s="1443"/>
      <c r="P190" s="934" t="s">
        <v>993</v>
      </c>
      <c r="Q190" s="998">
        <f>(Q189*25%)</f>
        <v>0.20909090909090908</v>
      </c>
      <c r="R190" s="1435"/>
      <c r="S190" s="1435"/>
      <c r="T190" s="1435"/>
    </row>
    <row r="191" spans="1:20" x14ac:dyDescent="0.2">
      <c r="A191" s="1471"/>
      <c r="B191" s="1439"/>
      <c r="C191" s="1440"/>
      <c r="D191" s="1441"/>
      <c r="E191" s="1158"/>
      <c r="F191" s="1442"/>
      <c r="G191" s="1439"/>
      <c r="H191" s="1442"/>
      <c r="I191" s="1439"/>
      <c r="J191" s="1443"/>
      <c r="K191" s="1437"/>
      <c r="L191" s="1438"/>
      <c r="M191" s="1443"/>
      <c r="N191" s="1444"/>
      <c r="O191" s="1442"/>
      <c r="P191" s="1435"/>
      <c r="Q191" s="1435"/>
      <c r="R191" s="1435"/>
      <c r="S191" s="1435"/>
      <c r="T191" s="1435"/>
    </row>
    <row r="192" spans="1:20" x14ac:dyDescent="0.2">
      <c r="A192" s="1471"/>
      <c r="B192" s="1439"/>
      <c r="C192" s="1440"/>
      <c r="D192" s="1441"/>
      <c r="E192" s="1158"/>
      <c r="F192" s="1442"/>
      <c r="G192" s="1439"/>
      <c r="H192" s="1442"/>
      <c r="I192" s="1439"/>
      <c r="J192" s="1443"/>
      <c r="K192" s="1437"/>
      <c r="L192" s="1438"/>
      <c r="M192" s="1443"/>
      <c r="N192" s="1444"/>
      <c r="O192" s="1442"/>
      <c r="P192" s="1435"/>
      <c r="Q192" s="1435"/>
      <c r="R192" s="1435"/>
      <c r="S192" s="1435"/>
      <c r="T192" s="1435"/>
    </row>
    <row r="193" spans="1:20" x14ac:dyDescent="0.2">
      <c r="A193" s="1471"/>
      <c r="B193" s="1439"/>
      <c r="C193" s="1440"/>
      <c r="D193" s="1441"/>
      <c r="E193" s="1158"/>
      <c r="F193" s="1442"/>
      <c r="G193" s="1439"/>
      <c r="H193" s="1442"/>
      <c r="I193" s="1439"/>
      <c r="J193" s="1443"/>
      <c r="K193" s="1437"/>
      <c r="L193" s="1438"/>
      <c r="M193" s="1443"/>
      <c r="N193" s="1444"/>
      <c r="O193" s="1442"/>
      <c r="P193" s="1435"/>
      <c r="Q193" s="1435"/>
      <c r="R193" s="1435"/>
      <c r="S193" s="1435"/>
      <c r="T193" s="1435"/>
    </row>
    <row r="194" spans="1:20" x14ac:dyDescent="0.2">
      <c r="A194" s="1471"/>
      <c r="B194" s="1439"/>
      <c r="C194" s="1440"/>
      <c r="D194" s="1441"/>
      <c r="E194" s="1158"/>
      <c r="F194" s="1442"/>
      <c r="G194" s="1439"/>
      <c r="H194" s="1442"/>
      <c r="I194" s="1439"/>
      <c r="J194" s="1443"/>
      <c r="K194" s="1437"/>
      <c r="L194" s="1438"/>
      <c r="M194" s="1443"/>
      <c r="N194" s="1444"/>
      <c r="O194" s="1442"/>
      <c r="P194" s="1435"/>
      <c r="Q194" s="1435"/>
      <c r="R194" s="1435"/>
      <c r="S194" s="1435"/>
      <c r="T194" s="1435"/>
    </row>
  </sheetData>
  <mergeCells count="63">
    <mergeCell ref="T131:T168"/>
    <mergeCell ref="A183:D183"/>
    <mergeCell ref="A170:A180"/>
    <mergeCell ref="B170:B180"/>
    <mergeCell ref="C170:C180"/>
    <mergeCell ref="B181:C181"/>
    <mergeCell ref="B169:C169"/>
    <mergeCell ref="A92:A129"/>
    <mergeCell ref="B92:B129"/>
    <mergeCell ref="B130:C130"/>
    <mergeCell ref="A131:A168"/>
    <mergeCell ref="B131:B147"/>
    <mergeCell ref="B148:B150"/>
    <mergeCell ref="B151:B153"/>
    <mergeCell ref="B154:B156"/>
    <mergeCell ref="B157:B159"/>
    <mergeCell ref="T11:T22"/>
    <mergeCell ref="C28:D28"/>
    <mergeCell ref="A30:A89"/>
    <mergeCell ref="B30:B44"/>
    <mergeCell ref="R30:R31"/>
    <mergeCell ref="T30:T31"/>
    <mergeCell ref="R34:R35"/>
    <mergeCell ref="T34:T35"/>
    <mergeCell ref="B45:B89"/>
    <mergeCell ref="A11:A27"/>
    <mergeCell ref="B11:B27"/>
    <mergeCell ref="S5:T6"/>
    <mergeCell ref="P5:R6"/>
    <mergeCell ref="T9:T10"/>
    <mergeCell ref="K9:K10"/>
    <mergeCell ref="L9:L10"/>
    <mergeCell ref="M9:M10"/>
    <mergeCell ref="N9:N10"/>
    <mergeCell ref="O9:O10"/>
    <mergeCell ref="P9:P10"/>
    <mergeCell ref="Q9:Q10"/>
    <mergeCell ref="R9:R10"/>
    <mergeCell ref="S9:S10"/>
    <mergeCell ref="B8:C8"/>
    <mergeCell ref="B9:B10"/>
    <mergeCell ref="E9:E10"/>
    <mergeCell ref="F9:F10"/>
    <mergeCell ref="G9:G10"/>
    <mergeCell ref="C9:C10"/>
    <mergeCell ref="D9:D10"/>
    <mergeCell ref="G5:G6"/>
    <mergeCell ref="H5:H6"/>
    <mergeCell ref="I5:I6"/>
    <mergeCell ref="J5:O6"/>
    <mergeCell ref="A3:R3"/>
    <mergeCell ref="A5:A7"/>
    <mergeCell ref="B5:C7"/>
    <mergeCell ref="D5:D7"/>
    <mergeCell ref="E5:E7"/>
    <mergeCell ref="F5:F6"/>
    <mergeCell ref="B91:C91"/>
    <mergeCell ref="R131:R168"/>
    <mergeCell ref="H9:H10"/>
    <mergeCell ref="I9:I10"/>
    <mergeCell ref="J9:J10"/>
    <mergeCell ref="R11:R22"/>
    <mergeCell ref="B90:C90"/>
  </mergeCells>
  <pageMargins left="0.7" right="0.7" top="0.75" bottom="0.75" header="0.3" footer="0.3"/>
  <legacyDrawing r:id="rId1"/>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7" tint="0.59999389629810485"/>
  </sheetPr>
  <dimension ref="A3:S118"/>
  <sheetViews>
    <sheetView zoomScale="80" zoomScaleNormal="80" workbookViewId="0">
      <pane xSplit="4" ySplit="7" topLeftCell="E8" activePane="bottomRight" state="frozen"/>
      <selection pane="topRight" activeCell="E1" sqref="E1"/>
      <selection pane="bottomLeft" activeCell="A6" sqref="A6"/>
      <selection pane="bottomRight" activeCell="E9" sqref="E9"/>
    </sheetView>
  </sheetViews>
  <sheetFormatPr baseColWidth="10" defaultRowHeight="15" x14ac:dyDescent="0.25"/>
  <cols>
    <col min="1" max="1" width="23.42578125" style="847" customWidth="1"/>
    <col min="2" max="2" width="47.42578125" style="1349" customWidth="1"/>
    <col min="3" max="3" width="24.7109375" style="847" customWidth="1"/>
    <col min="4" max="4" width="22.42578125" style="1354" customWidth="1"/>
    <col min="5" max="5" width="27.140625" style="846" customWidth="1"/>
    <col min="6" max="6" width="20.140625" style="846" customWidth="1"/>
    <col min="7" max="7" width="13.85546875" style="847" customWidth="1"/>
    <col min="8" max="8" width="14" style="847" customWidth="1"/>
    <col min="9" max="9" width="17.28515625" style="846" customWidth="1"/>
    <col min="10" max="10" width="22.85546875" style="846" customWidth="1"/>
    <col min="11" max="13" width="17.28515625" style="846" customWidth="1"/>
    <col min="14" max="14" width="12.85546875" style="846" customWidth="1"/>
    <col min="15" max="15" width="35.7109375" style="1382" customWidth="1"/>
    <col min="16" max="16" width="20.140625" style="851" customWidth="1"/>
    <col min="17" max="17" width="42" style="1382" customWidth="1"/>
    <col min="18" max="18" width="23.7109375" style="850" hidden="1" customWidth="1"/>
    <col min="19" max="19" width="36.28515625" style="850" hidden="1" customWidth="1"/>
    <col min="20" max="16384" width="11.42578125" style="846"/>
  </cols>
  <sheetData>
    <row r="3" spans="1:19" ht="54.75" customHeight="1" x14ac:dyDescent="0.25">
      <c r="A3" s="1519" t="s">
        <v>1542</v>
      </c>
      <c r="B3" s="1520"/>
      <c r="C3" s="1520"/>
      <c r="D3" s="1520"/>
      <c r="E3" s="1520"/>
      <c r="F3" s="1520"/>
      <c r="G3" s="1520"/>
      <c r="H3" s="1520"/>
      <c r="I3" s="1520"/>
      <c r="J3" s="1520"/>
      <c r="K3" s="1520"/>
      <c r="L3" s="1520"/>
      <c r="M3" s="1520"/>
      <c r="N3" s="1520"/>
      <c r="O3" s="1520"/>
      <c r="P3" s="1520"/>
      <c r="Q3" s="1520"/>
    </row>
    <row r="4" spans="1:19" ht="15.75" thickBot="1" x14ac:dyDescent="0.3">
      <c r="A4" s="849"/>
      <c r="B4" s="1347"/>
      <c r="C4" s="849"/>
      <c r="D4" s="1350"/>
      <c r="E4" s="848"/>
      <c r="F4" s="848"/>
      <c r="G4" s="849"/>
      <c r="H4" s="849"/>
      <c r="I4" s="848"/>
      <c r="J4" s="848"/>
      <c r="K4" s="848"/>
      <c r="L4" s="848"/>
      <c r="M4" s="848"/>
      <c r="N4" s="848"/>
    </row>
    <row r="5" spans="1:19" ht="16.5" thickTop="1" thickBot="1" x14ac:dyDescent="0.3">
      <c r="A5" s="1781" t="s">
        <v>41</v>
      </c>
      <c r="B5" s="1781" t="s">
        <v>42</v>
      </c>
      <c r="C5" s="1781" t="s">
        <v>43</v>
      </c>
      <c r="D5" s="1783" t="s">
        <v>182</v>
      </c>
      <c r="E5" s="1784" t="s">
        <v>183</v>
      </c>
      <c r="F5" s="1781" t="s">
        <v>184</v>
      </c>
      <c r="G5" s="1781" t="s">
        <v>185</v>
      </c>
      <c r="H5" s="1781" t="s">
        <v>186</v>
      </c>
      <c r="I5" s="1782" t="s">
        <v>49</v>
      </c>
      <c r="J5" s="1782"/>
      <c r="K5" s="1782"/>
      <c r="L5" s="1782"/>
      <c r="M5" s="1782"/>
      <c r="N5" s="1782"/>
      <c r="O5" s="1782" t="s">
        <v>986</v>
      </c>
      <c r="P5" s="1782"/>
      <c r="Q5" s="1782"/>
      <c r="R5" s="1664" t="s">
        <v>1436</v>
      </c>
      <c r="S5" s="1664"/>
    </row>
    <row r="6" spans="1:19" ht="24.75" customHeight="1" thickTop="1" thickBot="1" x14ac:dyDescent="0.3">
      <c r="A6" s="1781"/>
      <c r="B6" s="1781"/>
      <c r="C6" s="1781"/>
      <c r="D6" s="1783"/>
      <c r="E6" s="1784"/>
      <c r="F6" s="1781"/>
      <c r="G6" s="1781"/>
      <c r="H6" s="1781"/>
      <c r="I6" s="1782"/>
      <c r="J6" s="1782"/>
      <c r="K6" s="1782"/>
      <c r="L6" s="1782"/>
      <c r="M6" s="1782"/>
      <c r="N6" s="1782"/>
      <c r="O6" s="1782"/>
      <c r="P6" s="1782"/>
      <c r="Q6" s="1782"/>
      <c r="R6" s="1664"/>
      <c r="S6" s="1664"/>
    </row>
    <row r="7" spans="1:19" ht="65.25" thickTop="1" thickBot="1" x14ac:dyDescent="0.3">
      <c r="A7" s="1781"/>
      <c r="B7" s="1781"/>
      <c r="C7" s="1781"/>
      <c r="D7" s="1783"/>
      <c r="E7" s="1369" t="s">
        <v>50</v>
      </c>
      <c r="F7" s="1370" t="s">
        <v>51</v>
      </c>
      <c r="G7" s="1370" t="s">
        <v>52</v>
      </c>
      <c r="H7" s="1370" t="s">
        <v>53</v>
      </c>
      <c r="I7" s="1370" t="s">
        <v>54</v>
      </c>
      <c r="J7" s="1370" t="s">
        <v>187</v>
      </c>
      <c r="K7" s="1370" t="s">
        <v>188</v>
      </c>
      <c r="L7" s="1369" t="s">
        <v>189</v>
      </c>
      <c r="M7" s="1370" t="s">
        <v>59</v>
      </c>
      <c r="N7" s="1369" t="s">
        <v>190</v>
      </c>
      <c r="O7" s="1371" t="s">
        <v>989</v>
      </c>
      <c r="P7" s="1371" t="s">
        <v>987</v>
      </c>
      <c r="Q7" s="1371" t="s">
        <v>996</v>
      </c>
      <c r="R7" s="1144" t="s">
        <v>973</v>
      </c>
      <c r="S7" s="1144" t="s">
        <v>1127</v>
      </c>
    </row>
    <row r="8" spans="1:19" s="1135" customFormat="1" ht="42.75" customHeight="1" thickTop="1" x14ac:dyDescent="0.2">
      <c r="A8" s="945" t="s">
        <v>1543</v>
      </c>
      <c r="B8" s="1235" t="s">
        <v>1544</v>
      </c>
      <c r="C8" s="935"/>
      <c r="D8" s="1146">
        <f>SUM(D9:D17)</f>
        <v>23695333106</v>
      </c>
      <c r="E8" s="936"/>
      <c r="F8" s="937"/>
      <c r="G8" s="937"/>
      <c r="H8" s="937"/>
      <c r="I8" s="937"/>
      <c r="J8" s="938"/>
      <c r="K8" s="938"/>
      <c r="L8" s="938"/>
      <c r="M8" s="939"/>
      <c r="N8" s="937"/>
      <c r="O8" s="1168"/>
      <c r="P8" s="942"/>
      <c r="Q8" s="1061"/>
      <c r="R8" s="944"/>
      <c r="S8" s="943"/>
    </row>
    <row r="9" spans="1:19" s="856" customFormat="1" ht="75" x14ac:dyDescent="0.25">
      <c r="A9" s="1356" t="s">
        <v>237</v>
      </c>
      <c r="B9" s="1348" t="s">
        <v>238</v>
      </c>
      <c r="C9" s="852" t="s">
        <v>239</v>
      </c>
      <c r="D9" s="1351">
        <v>2500000000</v>
      </c>
      <c r="E9" s="853" t="s">
        <v>193</v>
      </c>
      <c r="F9" s="853" t="s">
        <v>692</v>
      </c>
      <c r="G9" s="853" t="s">
        <v>65</v>
      </c>
      <c r="H9" s="853" t="s">
        <v>193</v>
      </c>
      <c r="I9" s="854" t="s">
        <v>6</v>
      </c>
      <c r="J9" s="853" t="s">
        <v>7</v>
      </c>
      <c r="K9" s="853" t="s">
        <v>11</v>
      </c>
      <c r="L9" s="853" t="s">
        <v>12</v>
      </c>
      <c r="M9" s="853" t="s">
        <v>12</v>
      </c>
      <c r="N9" s="853" t="s">
        <v>15</v>
      </c>
      <c r="O9" s="1383" t="s">
        <v>1141</v>
      </c>
      <c r="P9" s="855" t="s">
        <v>1056</v>
      </c>
      <c r="Q9" s="1392" t="s">
        <v>1269</v>
      </c>
      <c r="R9" s="1365"/>
      <c r="S9" s="1357"/>
    </row>
    <row r="10" spans="1:19" s="856" customFormat="1" ht="75" x14ac:dyDescent="0.25">
      <c r="A10" s="1356" t="s">
        <v>237</v>
      </c>
      <c r="B10" s="1348" t="s">
        <v>240</v>
      </c>
      <c r="C10" s="852" t="s">
        <v>77</v>
      </c>
      <c r="D10" s="1351">
        <v>2000000000</v>
      </c>
      <c r="E10" s="853" t="s">
        <v>193</v>
      </c>
      <c r="F10" s="853" t="s">
        <v>692</v>
      </c>
      <c r="G10" s="853" t="s">
        <v>65</v>
      </c>
      <c r="H10" s="853" t="s">
        <v>193</v>
      </c>
      <c r="I10" s="854" t="s">
        <v>6</v>
      </c>
      <c r="J10" s="853" t="s">
        <v>7</v>
      </c>
      <c r="K10" s="853" t="s">
        <v>11</v>
      </c>
      <c r="L10" s="853" t="s">
        <v>12</v>
      </c>
      <c r="M10" s="853" t="s">
        <v>12</v>
      </c>
      <c r="N10" s="853" t="s">
        <v>15</v>
      </c>
      <c r="O10" s="1383" t="s">
        <v>1141</v>
      </c>
      <c r="P10" s="855" t="s">
        <v>1056</v>
      </c>
      <c r="Q10" s="1392" t="s">
        <v>1269</v>
      </c>
      <c r="R10" s="1365"/>
      <c r="S10" s="1357"/>
    </row>
    <row r="11" spans="1:19" s="856" customFormat="1" ht="75" x14ac:dyDescent="0.25">
      <c r="A11" s="1356" t="s">
        <v>241</v>
      </c>
      <c r="B11" s="1348" t="s">
        <v>242</v>
      </c>
      <c r="C11" s="852" t="s">
        <v>72</v>
      </c>
      <c r="D11" s="1351">
        <v>1063717283</v>
      </c>
      <c r="E11" s="853" t="s">
        <v>193</v>
      </c>
      <c r="F11" s="853" t="s">
        <v>692</v>
      </c>
      <c r="G11" s="853" t="s">
        <v>65</v>
      </c>
      <c r="H11" s="853" t="s">
        <v>193</v>
      </c>
      <c r="I11" s="854" t="s">
        <v>6</v>
      </c>
      <c r="J11" s="853" t="s">
        <v>7</v>
      </c>
      <c r="K11" s="853" t="s">
        <v>11</v>
      </c>
      <c r="L11" s="853" t="s">
        <v>12</v>
      </c>
      <c r="M11" s="853" t="s">
        <v>12</v>
      </c>
      <c r="N11" s="853" t="s">
        <v>15</v>
      </c>
      <c r="O11" s="1383" t="s">
        <v>1141</v>
      </c>
      <c r="P11" s="855" t="s">
        <v>1056</v>
      </c>
      <c r="Q11" s="1392" t="s">
        <v>1269</v>
      </c>
      <c r="R11" s="1365"/>
      <c r="S11" s="1357"/>
    </row>
    <row r="12" spans="1:19" s="856" customFormat="1" ht="75" x14ac:dyDescent="0.25">
      <c r="A12" s="1356" t="s">
        <v>243</v>
      </c>
      <c r="B12" s="1348" t="s">
        <v>244</v>
      </c>
      <c r="C12" s="852" t="s">
        <v>245</v>
      </c>
      <c r="D12" s="1351">
        <v>2200000000</v>
      </c>
      <c r="E12" s="853" t="s">
        <v>193</v>
      </c>
      <c r="F12" s="853" t="s">
        <v>692</v>
      </c>
      <c r="G12" s="853" t="s">
        <v>65</v>
      </c>
      <c r="H12" s="853" t="s">
        <v>193</v>
      </c>
      <c r="I12" s="854" t="s">
        <v>6</v>
      </c>
      <c r="J12" s="853" t="s">
        <v>7</v>
      </c>
      <c r="K12" s="853" t="s">
        <v>11</v>
      </c>
      <c r="L12" s="853" t="s">
        <v>12</v>
      </c>
      <c r="M12" s="853" t="s">
        <v>12</v>
      </c>
      <c r="N12" s="853" t="s">
        <v>15</v>
      </c>
      <c r="O12" s="1383" t="s">
        <v>1141</v>
      </c>
      <c r="P12" s="855" t="s">
        <v>1056</v>
      </c>
      <c r="Q12" s="1392" t="s">
        <v>1269</v>
      </c>
      <c r="R12" s="1365"/>
      <c r="S12" s="1357"/>
    </row>
    <row r="13" spans="1:19" s="856" customFormat="1" ht="75" x14ac:dyDescent="0.25">
      <c r="A13" s="1356" t="s">
        <v>243</v>
      </c>
      <c r="B13" s="1348" t="s">
        <v>246</v>
      </c>
      <c r="C13" s="852" t="s">
        <v>247</v>
      </c>
      <c r="D13" s="1351">
        <v>3300000000</v>
      </c>
      <c r="E13" s="853" t="s">
        <v>193</v>
      </c>
      <c r="F13" s="853" t="s">
        <v>692</v>
      </c>
      <c r="G13" s="853" t="s">
        <v>65</v>
      </c>
      <c r="H13" s="853" t="s">
        <v>193</v>
      </c>
      <c r="I13" s="854" t="s">
        <v>6</v>
      </c>
      <c r="J13" s="853" t="s">
        <v>7</v>
      </c>
      <c r="K13" s="853" t="s">
        <v>11</v>
      </c>
      <c r="L13" s="853" t="s">
        <v>12</v>
      </c>
      <c r="M13" s="853" t="s">
        <v>12</v>
      </c>
      <c r="N13" s="853" t="s">
        <v>15</v>
      </c>
      <c r="O13" s="1383" t="s">
        <v>1141</v>
      </c>
      <c r="P13" s="855" t="s">
        <v>1056</v>
      </c>
      <c r="Q13" s="1392" t="s">
        <v>1269</v>
      </c>
      <c r="R13" s="1365"/>
      <c r="S13" s="1357"/>
    </row>
    <row r="14" spans="1:19" s="856" customFormat="1" ht="75" x14ac:dyDescent="0.25">
      <c r="A14" s="1356" t="s">
        <v>237</v>
      </c>
      <c r="B14" s="1348" t="s">
        <v>248</v>
      </c>
      <c r="C14" s="852" t="s">
        <v>265</v>
      </c>
      <c r="D14" s="1351">
        <v>3131615823</v>
      </c>
      <c r="E14" s="852" t="s">
        <v>696</v>
      </c>
      <c r="F14" s="853" t="s">
        <v>692</v>
      </c>
      <c r="G14" s="852" t="s">
        <v>689</v>
      </c>
      <c r="H14" s="853"/>
      <c r="I14" s="853"/>
      <c r="J14" s="853"/>
      <c r="K14" s="853" t="s">
        <v>4</v>
      </c>
      <c r="L14" s="853">
        <v>2017</v>
      </c>
      <c r="M14" s="853" t="s">
        <v>10</v>
      </c>
      <c r="N14" s="1355" t="s">
        <v>10</v>
      </c>
      <c r="O14" s="1383" t="s">
        <v>1142</v>
      </c>
      <c r="P14" s="855" t="s">
        <v>1052</v>
      </c>
      <c r="Q14" s="1392" t="s">
        <v>1270</v>
      </c>
      <c r="R14" s="1366" t="s">
        <v>1143</v>
      </c>
      <c r="S14" s="1358" t="s">
        <v>1144</v>
      </c>
    </row>
    <row r="15" spans="1:19" s="856" customFormat="1" ht="60" x14ac:dyDescent="0.25">
      <c r="A15" s="1356" t="s">
        <v>237</v>
      </c>
      <c r="B15" s="1348" t="s">
        <v>251</v>
      </c>
      <c r="C15" s="852" t="s">
        <v>252</v>
      </c>
      <c r="D15" s="1351">
        <v>4000000000</v>
      </c>
      <c r="E15" s="852" t="s">
        <v>695</v>
      </c>
      <c r="F15" s="853" t="s">
        <v>692</v>
      </c>
      <c r="G15" s="852" t="s">
        <v>689</v>
      </c>
      <c r="H15" s="853"/>
      <c r="I15" s="853"/>
      <c r="J15" s="853"/>
      <c r="K15" s="853" t="s">
        <v>4</v>
      </c>
      <c r="L15" s="853">
        <v>2017</v>
      </c>
      <c r="M15" s="853" t="s">
        <v>417</v>
      </c>
      <c r="N15" s="1355" t="s">
        <v>10</v>
      </c>
      <c r="O15" s="1383" t="s">
        <v>1142</v>
      </c>
      <c r="P15" s="855" t="s">
        <v>1052</v>
      </c>
      <c r="Q15" s="1392" t="s">
        <v>1271</v>
      </c>
      <c r="R15" s="1366" t="s">
        <v>1145</v>
      </c>
      <c r="S15" s="1358" t="s">
        <v>1146</v>
      </c>
    </row>
    <row r="16" spans="1:19" s="856" customFormat="1" ht="76.5" x14ac:dyDescent="0.25">
      <c r="A16" s="1356" t="s">
        <v>243</v>
      </c>
      <c r="B16" s="1348" t="s">
        <v>253</v>
      </c>
      <c r="C16" s="852" t="s">
        <v>254</v>
      </c>
      <c r="D16" s="1351">
        <v>1625000000</v>
      </c>
      <c r="E16" s="852" t="s">
        <v>694</v>
      </c>
      <c r="F16" s="853" t="s">
        <v>692</v>
      </c>
      <c r="G16" s="852" t="s">
        <v>689</v>
      </c>
      <c r="H16" s="853"/>
      <c r="I16" s="853"/>
      <c r="J16" s="853"/>
      <c r="K16" s="853" t="s">
        <v>4</v>
      </c>
      <c r="L16" s="853">
        <v>2017</v>
      </c>
      <c r="M16" s="853" t="s">
        <v>417</v>
      </c>
      <c r="N16" s="1355" t="s">
        <v>10</v>
      </c>
      <c r="O16" s="1383" t="s">
        <v>1142</v>
      </c>
      <c r="P16" s="855" t="s">
        <v>1052</v>
      </c>
      <c r="Q16" s="1392" t="s">
        <v>1272</v>
      </c>
      <c r="R16" s="1366" t="s">
        <v>1147</v>
      </c>
      <c r="S16" s="1358" t="s">
        <v>1148</v>
      </c>
    </row>
    <row r="17" spans="1:19" s="856" customFormat="1" ht="75" x14ac:dyDescent="0.25">
      <c r="A17" s="1356" t="s">
        <v>237</v>
      </c>
      <c r="B17" s="1348" t="s">
        <v>255</v>
      </c>
      <c r="C17" s="852" t="s">
        <v>256</v>
      </c>
      <c r="D17" s="1351">
        <v>3875000000</v>
      </c>
      <c r="E17" s="852" t="s">
        <v>693</v>
      </c>
      <c r="F17" s="853" t="s">
        <v>692</v>
      </c>
      <c r="G17" s="852" t="s">
        <v>689</v>
      </c>
      <c r="H17" s="853"/>
      <c r="I17" s="853"/>
      <c r="J17" s="853"/>
      <c r="K17" s="853" t="s">
        <v>4</v>
      </c>
      <c r="L17" s="853">
        <v>2017</v>
      </c>
      <c r="M17" s="853" t="s">
        <v>417</v>
      </c>
      <c r="N17" s="1355" t="s">
        <v>10</v>
      </c>
      <c r="O17" s="1383" t="s">
        <v>1142</v>
      </c>
      <c r="P17" s="855" t="s">
        <v>1052</v>
      </c>
      <c r="Q17" s="1392" t="s">
        <v>1273</v>
      </c>
      <c r="R17" s="1366" t="s">
        <v>1149</v>
      </c>
      <c r="S17" s="1358" t="s">
        <v>1150</v>
      </c>
    </row>
    <row r="18" spans="1:19" s="1135" customFormat="1" ht="33" customHeight="1" x14ac:dyDescent="0.2">
      <c r="A18" s="983" t="s">
        <v>1545</v>
      </c>
      <c r="B18" s="973" t="s">
        <v>1546</v>
      </c>
      <c r="C18" s="974"/>
      <c r="D18" s="1314">
        <f>SUM(D19:D21)</f>
        <v>12000000000</v>
      </c>
      <c r="E18" s="975"/>
      <c r="F18" s="976"/>
      <c r="G18" s="976"/>
      <c r="H18" s="976"/>
      <c r="I18" s="976"/>
      <c r="J18" s="977"/>
      <c r="K18" s="977"/>
      <c r="L18" s="977"/>
      <c r="M18" s="978"/>
      <c r="N18" s="976"/>
      <c r="O18" s="997"/>
      <c r="P18" s="979"/>
      <c r="Q18" s="1066"/>
      <c r="R18" s="1127"/>
      <c r="S18" s="984"/>
    </row>
    <row r="19" spans="1:19" s="856" customFormat="1" ht="135" x14ac:dyDescent="0.25">
      <c r="A19" s="1356" t="s">
        <v>372</v>
      </c>
      <c r="B19" s="1348" t="s">
        <v>373</v>
      </c>
      <c r="C19" s="852" t="s">
        <v>77</v>
      </c>
      <c r="D19" s="1351">
        <v>3936000000</v>
      </c>
      <c r="E19" s="853" t="s">
        <v>193</v>
      </c>
      <c r="F19" s="852" t="s">
        <v>374</v>
      </c>
      <c r="G19" s="853" t="s">
        <v>65</v>
      </c>
      <c r="H19" s="853" t="s">
        <v>193</v>
      </c>
      <c r="I19" s="853"/>
      <c r="J19" s="853"/>
      <c r="K19" s="853" t="s">
        <v>1151</v>
      </c>
      <c r="L19" s="853"/>
      <c r="M19" s="853"/>
      <c r="N19" s="853" t="s">
        <v>15</v>
      </c>
      <c r="O19" s="1383" t="s">
        <v>1152</v>
      </c>
      <c r="P19" s="855" t="s">
        <v>193</v>
      </c>
      <c r="Q19" s="1393" t="s">
        <v>1153</v>
      </c>
      <c r="R19" s="1365"/>
      <c r="S19" s="1357"/>
    </row>
    <row r="20" spans="1:19" s="856" customFormat="1" ht="75" x14ac:dyDescent="0.25">
      <c r="A20" s="1356" t="s">
        <v>375</v>
      </c>
      <c r="B20" s="1348" t="s">
        <v>1154</v>
      </c>
      <c r="C20" s="852" t="s">
        <v>230</v>
      </c>
      <c r="D20" s="1352">
        <f>2085880617+401433</f>
        <v>2086282050</v>
      </c>
      <c r="E20" s="852" t="s">
        <v>691</v>
      </c>
      <c r="F20" s="852" t="s">
        <v>374</v>
      </c>
      <c r="G20" s="852" t="s">
        <v>689</v>
      </c>
      <c r="H20" s="853" t="s">
        <v>193</v>
      </c>
      <c r="I20" s="853"/>
      <c r="J20" s="853"/>
      <c r="K20" s="853" t="s">
        <v>4</v>
      </c>
      <c r="L20" s="853">
        <v>2017</v>
      </c>
      <c r="M20" s="853" t="s">
        <v>10</v>
      </c>
      <c r="N20" s="853" t="s">
        <v>10</v>
      </c>
      <c r="O20" s="1383" t="s">
        <v>1142</v>
      </c>
      <c r="P20" s="855" t="s">
        <v>1052</v>
      </c>
      <c r="Q20" s="1392" t="s">
        <v>1274</v>
      </c>
      <c r="R20" s="1366" t="s">
        <v>1155</v>
      </c>
      <c r="S20" s="1358" t="s">
        <v>1156</v>
      </c>
    </row>
    <row r="21" spans="1:19" s="856" customFormat="1" ht="75" x14ac:dyDescent="0.25">
      <c r="A21" s="1356" t="s">
        <v>372</v>
      </c>
      <c r="B21" s="1348" t="s">
        <v>1157</v>
      </c>
      <c r="C21" s="852" t="s">
        <v>230</v>
      </c>
      <c r="D21" s="1352">
        <v>5977717950</v>
      </c>
      <c r="E21" s="852" t="s">
        <v>690</v>
      </c>
      <c r="F21" s="852" t="s">
        <v>374</v>
      </c>
      <c r="G21" s="852" t="s">
        <v>689</v>
      </c>
      <c r="H21" s="853" t="s">
        <v>193</v>
      </c>
      <c r="I21" s="853"/>
      <c r="J21" s="853"/>
      <c r="K21" s="853" t="s">
        <v>4</v>
      </c>
      <c r="L21" s="853">
        <v>2017</v>
      </c>
      <c r="M21" s="853" t="s">
        <v>10</v>
      </c>
      <c r="N21" s="853" t="s">
        <v>10</v>
      </c>
      <c r="O21" s="1383" t="s">
        <v>1142</v>
      </c>
      <c r="P21" s="855" t="s">
        <v>1052</v>
      </c>
      <c r="Q21" s="1392" t="s">
        <v>1277</v>
      </c>
      <c r="R21" s="1366" t="s">
        <v>1158</v>
      </c>
      <c r="S21" s="1358" t="s">
        <v>1159</v>
      </c>
    </row>
    <row r="22" spans="1:19" s="1135" customFormat="1" ht="44.25" customHeight="1" x14ac:dyDescent="0.2">
      <c r="A22" s="983" t="s">
        <v>1547</v>
      </c>
      <c r="B22" s="973" t="s">
        <v>1550</v>
      </c>
      <c r="C22" s="974"/>
      <c r="D22" s="1314">
        <f>SUM(D23:D38)</f>
        <v>7860000000</v>
      </c>
      <c r="E22" s="975"/>
      <c r="F22" s="976"/>
      <c r="G22" s="976"/>
      <c r="H22" s="976"/>
      <c r="I22" s="976"/>
      <c r="J22" s="977"/>
      <c r="K22" s="977"/>
      <c r="L22" s="977"/>
      <c r="M22" s="978"/>
      <c r="N22" s="976"/>
      <c r="O22" s="997"/>
      <c r="P22" s="979"/>
      <c r="Q22" s="1066"/>
      <c r="R22" s="1127"/>
      <c r="S22" s="984"/>
    </row>
    <row r="23" spans="1:19" s="856" customFormat="1" ht="60" x14ac:dyDescent="0.25">
      <c r="A23" s="1359" t="s">
        <v>1548</v>
      </c>
      <c r="B23" s="1348" t="s">
        <v>315</v>
      </c>
      <c r="C23" s="852" t="s">
        <v>192</v>
      </c>
      <c r="D23" s="1351">
        <v>1200000000</v>
      </c>
      <c r="E23" s="853" t="s">
        <v>193</v>
      </c>
      <c r="F23" s="852" t="s">
        <v>309</v>
      </c>
      <c r="G23" s="853" t="s">
        <v>65</v>
      </c>
      <c r="H23" s="853" t="s">
        <v>193</v>
      </c>
      <c r="I23" s="854" t="s">
        <v>4</v>
      </c>
      <c r="J23" s="853" t="s">
        <v>5</v>
      </c>
      <c r="K23" s="853" t="s">
        <v>8</v>
      </c>
      <c r="L23" s="853"/>
      <c r="M23" s="853" t="s">
        <v>9</v>
      </c>
      <c r="N23" s="853" t="s">
        <v>15</v>
      </c>
      <c r="O23" s="1383" t="s">
        <v>1160</v>
      </c>
      <c r="P23" s="855" t="s">
        <v>1052</v>
      </c>
      <c r="Q23" s="1392" t="s">
        <v>1278</v>
      </c>
      <c r="R23" s="1367" t="s">
        <v>1161</v>
      </c>
      <c r="S23" s="1360" t="s">
        <v>1162</v>
      </c>
    </row>
    <row r="24" spans="1:19" s="856" customFormat="1" ht="45" x14ac:dyDescent="0.25">
      <c r="A24" s="1359" t="s">
        <v>1163</v>
      </c>
      <c r="B24" s="1348" t="s">
        <v>317</v>
      </c>
      <c r="C24" s="852" t="s">
        <v>192</v>
      </c>
      <c r="D24" s="1351">
        <v>76500000</v>
      </c>
      <c r="E24" s="853" t="s">
        <v>193</v>
      </c>
      <c r="F24" s="852" t="s">
        <v>309</v>
      </c>
      <c r="G24" s="853" t="s">
        <v>65</v>
      </c>
      <c r="H24" s="853" t="s">
        <v>193</v>
      </c>
      <c r="I24" s="853" t="s">
        <v>4</v>
      </c>
      <c r="J24" s="853" t="s">
        <v>5</v>
      </c>
      <c r="K24" s="854" t="s">
        <v>5</v>
      </c>
      <c r="L24" s="853"/>
      <c r="M24" s="853" t="s">
        <v>5</v>
      </c>
      <c r="N24" s="853" t="s">
        <v>15</v>
      </c>
      <c r="O24" s="1383" t="s">
        <v>1164</v>
      </c>
      <c r="P24" s="855" t="s">
        <v>1052</v>
      </c>
      <c r="Q24" s="1392" t="s">
        <v>1275</v>
      </c>
      <c r="R24" s="1367" t="s">
        <v>1165</v>
      </c>
      <c r="S24" s="1358" t="s">
        <v>1166</v>
      </c>
    </row>
    <row r="25" spans="1:19" s="856" customFormat="1" ht="30" x14ac:dyDescent="0.25">
      <c r="A25" s="1359" t="s">
        <v>1163</v>
      </c>
      <c r="B25" s="1348" t="s">
        <v>319</v>
      </c>
      <c r="C25" s="852" t="s">
        <v>192</v>
      </c>
      <c r="D25" s="1351">
        <v>76500000</v>
      </c>
      <c r="E25" s="853" t="s">
        <v>193</v>
      </c>
      <c r="F25" s="852" t="s">
        <v>309</v>
      </c>
      <c r="G25" s="853" t="s">
        <v>65</v>
      </c>
      <c r="H25" s="853" t="s">
        <v>193</v>
      </c>
      <c r="I25" s="853" t="s">
        <v>4</v>
      </c>
      <c r="J25" s="853" t="s">
        <v>5</v>
      </c>
      <c r="K25" s="854" t="s">
        <v>5</v>
      </c>
      <c r="L25" s="853"/>
      <c r="M25" s="853" t="s">
        <v>5</v>
      </c>
      <c r="N25" s="853" t="s">
        <v>15</v>
      </c>
      <c r="O25" s="1383" t="s">
        <v>1167</v>
      </c>
      <c r="P25" s="855" t="s">
        <v>1052</v>
      </c>
      <c r="Q25" s="1392" t="s">
        <v>1276</v>
      </c>
      <c r="R25" s="1367" t="s">
        <v>1168</v>
      </c>
      <c r="S25" s="1358" t="s">
        <v>1169</v>
      </c>
    </row>
    <row r="26" spans="1:19" s="856" customFormat="1" ht="51" x14ac:dyDescent="0.25">
      <c r="A26" s="1359" t="s">
        <v>1163</v>
      </c>
      <c r="B26" s="1348" t="s">
        <v>320</v>
      </c>
      <c r="C26" s="852" t="s">
        <v>192</v>
      </c>
      <c r="D26" s="1351">
        <v>76500000</v>
      </c>
      <c r="E26" s="853" t="s">
        <v>193</v>
      </c>
      <c r="F26" s="852" t="s">
        <v>309</v>
      </c>
      <c r="G26" s="853" t="s">
        <v>65</v>
      </c>
      <c r="H26" s="853" t="s">
        <v>193</v>
      </c>
      <c r="I26" s="853" t="s">
        <v>4</v>
      </c>
      <c r="J26" s="853" t="s">
        <v>5</v>
      </c>
      <c r="K26" s="854" t="s">
        <v>5</v>
      </c>
      <c r="L26" s="853"/>
      <c r="M26" s="853" t="s">
        <v>6</v>
      </c>
      <c r="N26" s="853" t="s">
        <v>15</v>
      </c>
      <c r="O26" s="1383" t="s">
        <v>1170</v>
      </c>
      <c r="P26" s="855" t="s">
        <v>1052</v>
      </c>
      <c r="Q26" s="1392" t="s">
        <v>1171</v>
      </c>
      <c r="R26" s="1367" t="s">
        <v>1171</v>
      </c>
      <c r="S26" s="1361"/>
    </row>
    <row r="27" spans="1:19" s="856" customFormat="1" ht="60" x14ac:dyDescent="0.25">
      <c r="A27" s="1356" t="s">
        <v>1172</v>
      </c>
      <c r="B27" s="1348" t="s">
        <v>322</v>
      </c>
      <c r="C27" s="852" t="s">
        <v>192</v>
      </c>
      <c r="D27" s="1351">
        <v>1142660893</v>
      </c>
      <c r="E27" s="853" t="s">
        <v>193</v>
      </c>
      <c r="F27" s="852" t="s">
        <v>309</v>
      </c>
      <c r="G27" s="853" t="s">
        <v>65</v>
      </c>
      <c r="H27" s="853" t="s">
        <v>193</v>
      </c>
      <c r="I27" s="853" t="s">
        <v>15</v>
      </c>
      <c r="J27" s="853" t="s">
        <v>4</v>
      </c>
      <c r="K27" s="854" t="s">
        <v>5</v>
      </c>
      <c r="L27" s="853"/>
      <c r="M27" s="853" t="s">
        <v>6</v>
      </c>
      <c r="N27" s="853" t="s">
        <v>15</v>
      </c>
      <c r="O27" s="1383"/>
      <c r="P27" s="855" t="s">
        <v>1052</v>
      </c>
      <c r="Q27" s="1398" t="s">
        <v>1562</v>
      </c>
      <c r="R27" s="1367" t="s">
        <v>1173</v>
      </c>
      <c r="S27" s="1399" t="s">
        <v>1563</v>
      </c>
    </row>
    <row r="28" spans="1:19" s="856" customFormat="1" ht="60" x14ac:dyDescent="0.25">
      <c r="A28" s="1359" t="s">
        <v>1163</v>
      </c>
      <c r="B28" s="1348" t="s">
        <v>323</v>
      </c>
      <c r="C28" s="852" t="s">
        <v>192</v>
      </c>
      <c r="D28" s="1351">
        <v>76500000</v>
      </c>
      <c r="E28" s="853" t="s">
        <v>193</v>
      </c>
      <c r="F28" s="852" t="s">
        <v>309</v>
      </c>
      <c r="G28" s="853" t="s">
        <v>65</v>
      </c>
      <c r="H28" s="853" t="s">
        <v>193</v>
      </c>
      <c r="I28" s="853" t="s">
        <v>4</v>
      </c>
      <c r="J28" s="853" t="s">
        <v>4</v>
      </c>
      <c r="K28" s="854" t="s">
        <v>5</v>
      </c>
      <c r="L28" s="853"/>
      <c r="M28" s="853" t="s">
        <v>6</v>
      </c>
      <c r="N28" s="853" t="s">
        <v>15</v>
      </c>
      <c r="O28" s="1384" t="s">
        <v>1257</v>
      </c>
      <c r="P28" s="859" t="s">
        <v>1052</v>
      </c>
      <c r="Q28" s="1392" t="s">
        <v>1280</v>
      </c>
      <c r="R28" s="1367" t="s">
        <v>1174</v>
      </c>
      <c r="S28" s="1361"/>
    </row>
    <row r="29" spans="1:19" s="856" customFormat="1" ht="90" x14ac:dyDescent="0.25">
      <c r="A29" s="1359" t="s">
        <v>1163</v>
      </c>
      <c r="B29" s="1348" t="s">
        <v>324</v>
      </c>
      <c r="C29" s="852" t="s">
        <v>192</v>
      </c>
      <c r="D29" s="1351">
        <v>100000000</v>
      </c>
      <c r="E29" s="853" t="s">
        <v>193</v>
      </c>
      <c r="F29" s="852" t="s">
        <v>309</v>
      </c>
      <c r="G29" s="853" t="s">
        <v>65</v>
      </c>
      <c r="H29" s="853" t="s">
        <v>193</v>
      </c>
      <c r="I29" s="853" t="s">
        <v>4</v>
      </c>
      <c r="J29" s="853" t="s">
        <v>4</v>
      </c>
      <c r="K29" s="854" t="s">
        <v>5</v>
      </c>
      <c r="L29" s="853"/>
      <c r="M29" s="853" t="s">
        <v>6</v>
      </c>
      <c r="N29" s="853" t="s">
        <v>15</v>
      </c>
      <c r="O29" s="1384" t="s">
        <v>1258</v>
      </c>
      <c r="P29" s="855" t="s">
        <v>1056</v>
      </c>
      <c r="Q29" s="1392" t="s">
        <v>1280</v>
      </c>
      <c r="R29" s="1367" t="s">
        <v>1174</v>
      </c>
      <c r="S29" s="1361"/>
    </row>
    <row r="30" spans="1:19" s="856" customFormat="1" ht="38.25" x14ac:dyDescent="0.25">
      <c r="A30" s="1359" t="s">
        <v>325</v>
      </c>
      <c r="B30" s="1348" t="s">
        <v>326</v>
      </c>
      <c r="C30" s="852" t="s">
        <v>192</v>
      </c>
      <c r="D30" s="1351">
        <v>150000000</v>
      </c>
      <c r="E30" s="853" t="s">
        <v>193</v>
      </c>
      <c r="F30" s="852" t="s">
        <v>327</v>
      </c>
      <c r="G30" s="853" t="s">
        <v>65</v>
      </c>
      <c r="H30" s="853" t="s">
        <v>193</v>
      </c>
      <c r="I30" s="853" t="s">
        <v>7</v>
      </c>
      <c r="J30" s="853" t="s">
        <v>193</v>
      </c>
      <c r="K30" s="853" t="s">
        <v>7</v>
      </c>
      <c r="L30" s="857"/>
      <c r="M30" s="853" t="s">
        <v>7</v>
      </c>
      <c r="N30" s="853" t="s">
        <v>15</v>
      </c>
      <c r="O30" s="1383"/>
      <c r="P30" s="855" t="s">
        <v>193</v>
      </c>
      <c r="Q30" s="1393"/>
      <c r="R30" s="1365"/>
      <c r="S30" s="1357"/>
    </row>
    <row r="31" spans="1:19" s="856" customFormat="1" ht="30" x14ac:dyDescent="0.25">
      <c r="A31" s="1359" t="s">
        <v>328</v>
      </c>
      <c r="B31" s="1348" t="s">
        <v>329</v>
      </c>
      <c r="C31" s="852" t="s">
        <v>192</v>
      </c>
      <c r="D31" s="1351">
        <v>120000000</v>
      </c>
      <c r="E31" s="853" t="s">
        <v>193</v>
      </c>
      <c r="F31" s="852" t="s">
        <v>327</v>
      </c>
      <c r="G31" s="853" t="s">
        <v>65</v>
      </c>
      <c r="H31" s="853" t="s">
        <v>193</v>
      </c>
      <c r="I31" s="853" t="s">
        <v>7</v>
      </c>
      <c r="J31" s="853" t="s">
        <v>193</v>
      </c>
      <c r="K31" s="853" t="s">
        <v>7</v>
      </c>
      <c r="L31" s="857"/>
      <c r="M31" s="853" t="s">
        <v>7</v>
      </c>
      <c r="N31" s="853" t="s">
        <v>15</v>
      </c>
      <c r="O31" s="1383"/>
      <c r="P31" s="855" t="s">
        <v>193</v>
      </c>
      <c r="Q31" s="1393"/>
      <c r="R31" s="1365"/>
      <c r="S31" s="1357"/>
    </row>
    <row r="32" spans="1:19" s="856" customFormat="1" ht="45" x14ac:dyDescent="0.25">
      <c r="A32" s="1356" t="s">
        <v>1175</v>
      </c>
      <c r="B32" s="1348" t="s">
        <v>331</v>
      </c>
      <c r="C32" s="852" t="s">
        <v>192</v>
      </c>
      <c r="D32" s="1351">
        <v>70000000</v>
      </c>
      <c r="E32" s="853" t="s">
        <v>193</v>
      </c>
      <c r="F32" s="852" t="s">
        <v>327</v>
      </c>
      <c r="G32" s="853" t="s">
        <v>65</v>
      </c>
      <c r="H32" s="853" t="s">
        <v>193</v>
      </c>
      <c r="I32" s="853" t="s">
        <v>6</v>
      </c>
      <c r="J32" s="853" t="s">
        <v>193</v>
      </c>
      <c r="K32" s="854" t="s">
        <v>6</v>
      </c>
      <c r="L32" s="857"/>
      <c r="M32" s="853" t="s">
        <v>6</v>
      </c>
      <c r="N32" s="853" t="s">
        <v>15</v>
      </c>
      <c r="O32" s="1383" t="s">
        <v>1176</v>
      </c>
      <c r="P32" s="855" t="s">
        <v>1052</v>
      </c>
      <c r="Q32" s="1392" t="s">
        <v>1279</v>
      </c>
      <c r="R32" s="1367" t="s">
        <v>1177</v>
      </c>
      <c r="S32" s="1358" t="s">
        <v>1178</v>
      </c>
    </row>
    <row r="33" spans="1:19" s="856" customFormat="1" ht="45" x14ac:dyDescent="0.25">
      <c r="A33" s="1359" t="s">
        <v>325</v>
      </c>
      <c r="B33" s="1348" t="s">
        <v>332</v>
      </c>
      <c r="C33" s="852" t="s">
        <v>192</v>
      </c>
      <c r="D33" s="1351">
        <v>500000000</v>
      </c>
      <c r="E33" s="853" t="s">
        <v>193</v>
      </c>
      <c r="F33" s="852" t="s">
        <v>327</v>
      </c>
      <c r="G33" s="853" t="s">
        <v>65</v>
      </c>
      <c r="H33" s="853" t="s">
        <v>193</v>
      </c>
      <c r="I33" s="853" t="s">
        <v>7</v>
      </c>
      <c r="J33" s="853" t="s">
        <v>193</v>
      </c>
      <c r="K33" s="853" t="s">
        <v>7</v>
      </c>
      <c r="L33" s="857"/>
      <c r="M33" s="853" t="s">
        <v>7</v>
      </c>
      <c r="N33" s="853" t="s">
        <v>15</v>
      </c>
      <c r="O33" s="1383" t="s">
        <v>1179</v>
      </c>
      <c r="P33" s="855" t="s">
        <v>193</v>
      </c>
      <c r="Q33" s="1393"/>
      <c r="R33" s="1365"/>
      <c r="S33" s="1357"/>
    </row>
    <row r="34" spans="1:19" s="856" customFormat="1" ht="38.25" x14ac:dyDescent="0.25">
      <c r="A34" s="1359" t="s">
        <v>316</v>
      </c>
      <c r="B34" s="1348" t="s">
        <v>1564</v>
      </c>
      <c r="C34" s="852" t="s">
        <v>192</v>
      </c>
      <c r="D34" s="1351">
        <v>1500000000</v>
      </c>
      <c r="E34" s="853" t="s">
        <v>193</v>
      </c>
      <c r="F34" s="852" t="s">
        <v>327</v>
      </c>
      <c r="G34" s="853" t="s">
        <v>65</v>
      </c>
      <c r="H34" s="853" t="s">
        <v>193</v>
      </c>
      <c r="I34" s="853" t="s">
        <v>8</v>
      </c>
      <c r="J34" s="853" t="s">
        <v>193</v>
      </c>
      <c r="K34" s="853" t="s">
        <v>8</v>
      </c>
      <c r="L34" s="857"/>
      <c r="M34" s="853" t="s">
        <v>8</v>
      </c>
      <c r="N34" s="853" t="s">
        <v>15</v>
      </c>
      <c r="O34" s="1383"/>
      <c r="P34" s="855" t="s">
        <v>193</v>
      </c>
      <c r="Q34" s="1393"/>
      <c r="R34" s="1365"/>
      <c r="S34" s="1357"/>
    </row>
    <row r="35" spans="1:19" s="856" customFormat="1" ht="75" x14ac:dyDescent="0.25">
      <c r="A35" s="1359" t="s">
        <v>1163</v>
      </c>
      <c r="B35" s="1348" t="s">
        <v>1565</v>
      </c>
      <c r="C35" s="852" t="s">
        <v>192</v>
      </c>
      <c r="D35" s="1351">
        <v>1600000000</v>
      </c>
      <c r="E35" s="853" t="s">
        <v>193</v>
      </c>
      <c r="F35" s="852" t="s">
        <v>327</v>
      </c>
      <c r="G35" s="853" t="s">
        <v>65</v>
      </c>
      <c r="H35" s="853" t="s">
        <v>193</v>
      </c>
      <c r="I35" s="854" t="s">
        <v>6</v>
      </c>
      <c r="J35" s="853" t="s">
        <v>193</v>
      </c>
      <c r="K35" s="853" t="s">
        <v>7</v>
      </c>
      <c r="L35" s="857"/>
      <c r="M35" s="853" t="s">
        <v>8</v>
      </c>
      <c r="N35" s="853" t="s">
        <v>15</v>
      </c>
      <c r="O35" s="1384" t="s">
        <v>1259</v>
      </c>
      <c r="P35" s="855" t="s">
        <v>1056</v>
      </c>
      <c r="Q35" s="1392" t="s">
        <v>1280</v>
      </c>
      <c r="R35" s="1365"/>
      <c r="S35" s="1357"/>
    </row>
    <row r="36" spans="1:19" s="856" customFormat="1" ht="75" x14ac:dyDescent="0.25">
      <c r="A36" s="1359" t="s">
        <v>1163</v>
      </c>
      <c r="B36" s="1348" t="s">
        <v>1566</v>
      </c>
      <c r="C36" s="852" t="s">
        <v>192</v>
      </c>
      <c r="D36" s="1351">
        <v>130000000</v>
      </c>
      <c r="E36" s="853" t="s">
        <v>193</v>
      </c>
      <c r="F36" s="852" t="s">
        <v>327</v>
      </c>
      <c r="G36" s="853" t="s">
        <v>65</v>
      </c>
      <c r="H36" s="853" t="s">
        <v>193</v>
      </c>
      <c r="I36" s="854" t="s">
        <v>5</v>
      </c>
      <c r="J36" s="853" t="s">
        <v>193</v>
      </c>
      <c r="K36" s="853" t="s">
        <v>7</v>
      </c>
      <c r="L36" s="857"/>
      <c r="M36" s="853" t="s">
        <v>8</v>
      </c>
      <c r="N36" s="853" t="s">
        <v>15</v>
      </c>
      <c r="O36" s="1384" t="s">
        <v>1266</v>
      </c>
      <c r="P36" s="855" t="s">
        <v>1056</v>
      </c>
      <c r="Q36" s="1392" t="s">
        <v>1280</v>
      </c>
      <c r="R36" s="1365"/>
      <c r="S36" s="1357"/>
    </row>
    <row r="37" spans="1:19" s="856" customFormat="1" ht="75" x14ac:dyDescent="0.25">
      <c r="A37" s="1359" t="s">
        <v>1163</v>
      </c>
      <c r="B37" s="1348" t="s">
        <v>1567</v>
      </c>
      <c r="C37" s="852" t="s">
        <v>192</v>
      </c>
      <c r="D37" s="1351">
        <v>526600000</v>
      </c>
      <c r="E37" s="853" t="s">
        <v>193</v>
      </c>
      <c r="F37" s="852" t="s">
        <v>327</v>
      </c>
      <c r="G37" s="853" t="s">
        <v>65</v>
      </c>
      <c r="H37" s="853" t="s">
        <v>193</v>
      </c>
      <c r="I37" s="854" t="s">
        <v>5</v>
      </c>
      <c r="J37" s="853" t="s">
        <v>193</v>
      </c>
      <c r="K37" s="853" t="s">
        <v>7</v>
      </c>
      <c r="L37" s="857"/>
      <c r="M37" s="853" t="s">
        <v>5</v>
      </c>
      <c r="N37" s="853" t="s">
        <v>8</v>
      </c>
      <c r="O37" s="1384" t="s">
        <v>1263</v>
      </c>
      <c r="P37" s="859" t="s">
        <v>1052</v>
      </c>
      <c r="Q37" s="1394" t="s">
        <v>1267</v>
      </c>
      <c r="R37" s="1365"/>
      <c r="S37" s="1362" t="s">
        <v>1267</v>
      </c>
    </row>
    <row r="38" spans="1:19" s="856" customFormat="1" ht="45" x14ac:dyDescent="0.25">
      <c r="A38" s="1359" t="s">
        <v>1549</v>
      </c>
      <c r="B38" s="1348"/>
      <c r="C38" s="1372" t="s">
        <v>964</v>
      </c>
      <c r="D38" s="1351">
        <v>514739107</v>
      </c>
      <c r="E38" s="853"/>
      <c r="F38" s="852"/>
      <c r="G38" s="853"/>
      <c r="H38" s="853"/>
      <c r="I38" s="853"/>
      <c r="J38" s="853"/>
      <c r="K38" s="853"/>
      <c r="L38" s="857"/>
      <c r="M38" s="853"/>
      <c r="N38" s="853"/>
      <c r="O38" s="1383"/>
      <c r="P38" s="855"/>
      <c r="Q38" s="1393"/>
      <c r="R38" s="1365"/>
      <c r="S38" s="1357"/>
    </row>
    <row r="39" spans="1:19" s="1135" customFormat="1" ht="24" x14ac:dyDescent="0.2">
      <c r="A39" s="983" t="s">
        <v>271</v>
      </c>
      <c r="B39" s="973" t="s">
        <v>1551</v>
      </c>
      <c r="C39" s="974"/>
      <c r="D39" s="1314">
        <f>SUM(D40:D48)</f>
        <v>4987000000</v>
      </c>
      <c r="E39" s="975"/>
      <c r="F39" s="976"/>
      <c r="G39" s="976"/>
      <c r="H39" s="976"/>
      <c r="I39" s="976"/>
      <c r="J39" s="977"/>
      <c r="K39" s="977"/>
      <c r="L39" s="977"/>
      <c r="M39" s="978"/>
      <c r="N39" s="976"/>
      <c r="O39" s="997"/>
      <c r="P39" s="979"/>
      <c r="Q39" s="1066"/>
      <c r="R39" s="1127"/>
      <c r="S39" s="984"/>
    </row>
    <row r="40" spans="1:19" s="856" customFormat="1" ht="135" x14ac:dyDescent="0.25">
      <c r="A40" s="1363" t="s">
        <v>259</v>
      </c>
      <c r="B40" s="1348" t="s">
        <v>260</v>
      </c>
      <c r="C40" s="852" t="s">
        <v>261</v>
      </c>
      <c r="D40" s="1351">
        <v>1500000000</v>
      </c>
      <c r="E40" s="853" t="s">
        <v>193</v>
      </c>
      <c r="F40" s="852" t="s">
        <v>262</v>
      </c>
      <c r="G40" s="853" t="s">
        <v>65</v>
      </c>
      <c r="H40" s="853" t="s">
        <v>193</v>
      </c>
      <c r="I40" s="854" t="s">
        <v>5</v>
      </c>
      <c r="J40" s="853" t="s">
        <v>6</v>
      </c>
      <c r="K40" s="853" t="s">
        <v>9</v>
      </c>
      <c r="L40" s="853" t="s">
        <v>9</v>
      </c>
      <c r="M40" s="853" t="s">
        <v>10</v>
      </c>
      <c r="N40" s="853" t="s">
        <v>15</v>
      </c>
      <c r="O40" s="1384" t="s">
        <v>1256</v>
      </c>
      <c r="P40" s="855" t="s">
        <v>1056</v>
      </c>
      <c r="Q40" s="1392" t="s">
        <v>1280</v>
      </c>
      <c r="R40" s="1365"/>
      <c r="S40" s="1357"/>
    </row>
    <row r="41" spans="1:19" s="856" customFormat="1" ht="30" x14ac:dyDescent="0.25">
      <c r="A41" s="1363" t="s">
        <v>263</v>
      </c>
      <c r="B41" s="1348" t="s">
        <v>264</v>
      </c>
      <c r="C41" s="852" t="s">
        <v>265</v>
      </c>
      <c r="D41" s="1351">
        <v>700000000</v>
      </c>
      <c r="E41" s="853" t="s">
        <v>193</v>
      </c>
      <c r="F41" s="852" t="s">
        <v>262</v>
      </c>
      <c r="G41" s="853" t="s">
        <v>65</v>
      </c>
      <c r="H41" s="853"/>
      <c r="I41" s="854" t="s">
        <v>6</v>
      </c>
      <c r="J41" s="853" t="s">
        <v>6</v>
      </c>
      <c r="K41" s="853" t="s">
        <v>9</v>
      </c>
      <c r="L41" s="853" t="s">
        <v>10</v>
      </c>
      <c r="M41" s="853" t="s">
        <v>10</v>
      </c>
      <c r="N41" s="853" t="s">
        <v>15</v>
      </c>
      <c r="O41" s="1383"/>
      <c r="P41" s="855" t="s">
        <v>1056</v>
      </c>
      <c r="Q41" s="1392" t="s">
        <v>1280</v>
      </c>
      <c r="R41" s="1365"/>
      <c r="S41" s="1357"/>
    </row>
    <row r="42" spans="1:19" s="856" customFormat="1" ht="51" x14ac:dyDescent="0.25">
      <c r="A42" s="1363" t="s">
        <v>263</v>
      </c>
      <c r="B42" s="1348" t="s">
        <v>266</v>
      </c>
      <c r="C42" s="852" t="s">
        <v>265</v>
      </c>
      <c r="D42" s="1351">
        <v>800000000</v>
      </c>
      <c r="E42" s="853" t="s">
        <v>193</v>
      </c>
      <c r="F42" s="852" t="s">
        <v>262</v>
      </c>
      <c r="G42" s="853" t="s">
        <v>65</v>
      </c>
      <c r="H42" s="853" t="s">
        <v>193</v>
      </c>
      <c r="I42" s="854" t="s">
        <v>6</v>
      </c>
      <c r="J42" s="853" t="s">
        <v>6</v>
      </c>
      <c r="K42" s="853" t="s">
        <v>9</v>
      </c>
      <c r="L42" s="853" t="s">
        <v>10</v>
      </c>
      <c r="M42" s="853" t="s">
        <v>10</v>
      </c>
      <c r="N42" s="853" t="s">
        <v>15</v>
      </c>
      <c r="O42" s="1383"/>
      <c r="P42" s="855" t="s">
        <v>1056</v>
      </c>
      <c r="Q42" s="1392" t="s">
        <v>1280</v>
      </c>
      <c r="R42" s="1365"/>
      <c r="S42" s="1357"/>
    </row>
    <row r="43" spans="1:19" s="856" customFormat="1" ht="38.25" x14ac:dyDescent="0.25">
      <c r="A43" s="1363" t="s">
        <v>263</v>
      </c>
      <c r="B43" s="1348" t="s">
        <v>267</v>
      </c>
      <c r="C43" s="852" t="s">
        <v>63</v>
      </c>
      <c r="D43" s="1351">
        <v>537000000</v>
      </c>
      <c r="E43" s="853" t="s">
        <v>193</v>
      </c>
      <c r="F43" s="852" t="s">
        <v>262</v>
      </c>
      <c r="G43" s="853" t="s">
        <v>65</v>
      </c>
      <c r="H43" s="853" t="s">
        <v>193</v>
      </c>
      <c r="I43" s="854" t="s">
        <v>6</v>
      </c>
      <c r="J43" s="853" t="s">
        <v>6</v>
      </c>
      <c r="K43" s="853" t="s">
        <v>9</v>
      </c>
      <c r="L43" s="853" t="s">
        <v>10</v>
      </c>
      <c r="M43" s="853" t="s">
        <v>10</v>
      </c>
      <c r="N43" s="853" t="s">
        <v>15</v>
      </c>
      <c r="O43" s="1383"/>
      <c r="P43" s="855" t="s">
        <v>1056</v>
      </c>
      <c r="Q43" s="1392" t="s">
        <v>1280</v>
      </c>
      <c r="R43" s="1365"/>
      <c r="S43" s="1357"/>
    </row>
    <row r="44" spans="1:19" s="856" customFormat="1" ht="75" x14ac:dyDescent="0.25">
      <c r="A44" s="1363" t="s">
        <v>263</v>
      </c>
      <c r="B44" s="1348" t="s">
        <v>268</v>
      </c>
      <c r="C44" s="852" t="s">
        <v>230</v>
      </c>
      <c r="D44" s="1351">
        <v>600000000</v>
      </c>
      <c r="E44" s="858" t="s">
        <v>193</v>
      </c>
      <c r="F44" s="852" t="s">
        <v>269</v>
      </c>
      <c r="G44" s="853" t="s">
        <v>65</v>
      </c>
      <c r="H44" s="853" t="s">
        <v>193</v>
      </c>
      <c r="I44" s="854" t="s">
        <v>6</v>
      </c>
      <c r="J44" s="853" t="s">
        <v>6</v>
      </c>
      <c r="K44" s="853" t="s">
        <v>9</v>
      </c>
      <c r="L44" s="853" t="s">
        <v>10</v>
      </c>
      <c r="M44" s="853" t="s">
        <v>10</v>
      </c>
      <c r="N44" s="853" t="s">
        <v>15</v>
      </c>
      <c r="O44" s="1384" t="s">
        <v>1256</v>
      </c>
      <c r="P44" s="855" t="s">
        <v>1056</v>
      </c>
      <c r="Q44" s="1392" t="s">
        <v>1280</v>
      </c>
      <c r="R44" s="1365"/>
      <c r="S44" s="1357"/>
    </row>
    <row r="45" spans="1:19" s="856" customFormat="1" ht="75" x14ac:dyDescent="0.25">
      <c r="A45" s="1363" t="s">
        <v>263</v>
      </c>
      <c r="B45" s="1348" t="s">
        <v>270</v>
      </c>
      <c r="C45" s="852" t="s">
        <v>230</v>
      </c>
      <c r="D45" s="1351">
        <v>600000000</v>
      </c>
      <c r="E45" s="858" t="s">
        <v>193</v>
      </c>
      <c r="F45" s="852" t="s">
        <v>193</v>
      </c>
      <c r="G45" s="853" t="s">
        <v>65</v>
      </c>
      <c r="H45" s="853" t="s">
        <v>193</v>
      </c>
      <c r="I45" s="854" t="s">
        <v>6</v>
      </c>
      <c r="J45" s="853" t="s">
        <v>6</v>
      </c>
      <c r="K45" s="853" t="s">
        <v>9</v>
      </c>
      <c r="L45" s="853" t="s">
        <v>10</v>
      </c>
      <c r="M45" s="853" t="s">
        <v>10</v>
      </c>
      <c r="N45" s="853" t="s">
        <v>15</v>
      </c>
      <c r="O45" s="1384" t="s">
        <v>1256</v>
      </c>
      <c r="P45" s="855" t="s">
        <v>1056</v>
      </c>
      <c r="Q45" s="1392" t="s">
        <v>1280</v>
      </c>
      <c r="R45" s="1365"/>
      <c r="S45" s="1357"/>
    </row>
    <row r="46" spans="1:19" s="856" customFormat="1" x14ac:dyDescent="0.25">
      <c r="A46" s="1359" t="s">
        <v>271</v>
      </c>
      <c r="B46" s="1348" t="s">
        <v>272</v>
      </c>
      <c r="C46" s="852"/>
      <c r="D46" s="1351">
        <v>60000000</v>
      </c>
      <c r="E46" s="853" t="s">
        <v>193</v>
      </c>
      <c r="F46" s="853" t="s">
        <v>193</v>
      </c>
      <c r="G46" s="853"/>
      <c r="H46" s="853" t="s">
        <v>193</v>
      </c>
      <c r="I46" s="853"/>
      <c r="J46" s="853"/>
      <c r="K46" s="853" t="s">
        <v>193</v>
      </c>
      <c r="L46" s="853"/>
      <c r="M46" s="853"/>
      <c r="N46" s="853"/>
      <c r="O46" s="1383"/>
      <c r="P46" s="1785" t="s">
        <v>193</v>
      </c>
      <c r="Q46" s="1786" t="s">
        <v>1128</v>
      </c>
      <c r="R46" s="1365"/>
      <c r="S46" s="1357"/>
    </row>
    <row r="47" spans="1:19" s="856" customFormat="1" x14ac:dyDescent="0.25">
      <c r="A47" s="1359" t="s">
        <v>271</v>
      </c>
      <c r="B47" s="1348" t="s">
        <v>273</v>
      </c>
      <c r="C47" s="852"/>
      <c r="D47" s="1351">
        <v>150000000</v>
      </c>
      <c r="E47" s="853" t="s">
        <v>193</v>
      </c>
      <c r="F47" s="853" t="s">
        <v>193</v>
      </c>
      <c r="G47" s="853"/>
      <c r="H47" s="853" t="s">
        <v>193</v>
      </c>
      <c r="I47" s="853"/>
      <c r="J47" s="853"/>
      <c r="K47" s="853" t="s">
        <v>193</v>
      </c>
      <c r="L47" s="853"/>
      <c r="M47" s="853"/>
      <c r="N47" s="853"/>
      <c r="O47" s="1383"/>
      <c r="P47" s="1785"/>
      <c r="Q47" s="1786"/>
      <c r="R47" s="1365"/>
      <c r="S47" s="1357"/>
    </row>
    <row r="48" spans="1:19" s="856" customFormat="1" x14ac:dyDescent="0.25">
      <c r="A48" s="1359" t="s">
        <v>271</v>
      </c>
      <c r="B48" s="1348" t="s">
        <v>274</v>
      </c>
      <c r="C48" s="852"/>
      <c r="D48" s="1351">
        <v>40000000</v>
      </c>
      <c r="E48" s="853" t="s">
        <v>193</v>
      </c>
      <c r="F48" s="853" t="s">
        <v>193</v>
      </c>
      <c r="G48" s="853"/>
      <c r="H48" s="853" t="s">
        <v>193</v>
      </c>
      <c r="I48" s="853"/>
      <c r="J48" s="853"/>
      <c r="K48" s="853" t="s">
        <v>193</v>
      </c>
      <c r="L48" s="853"/>
      <c r="M48" s="853"/>
      <c r="N48" s="853"/>
      <c r="O48" s="1383"/>
      <c r="P48" s="1785"/>
      <c r="Q48" s="1786"/>
      <c r="R48" s="1365"/>
      <c r="S48" s="1357"/>
    </row>
    <row r="49" spans="1:19" s="1135" customFormat="1" ht="30" customHeight="1" x14ac:dyDescent="0.2">
      <c r="A49" s="983" t="s">
        <v>1552</v>
      </c>
      <c r="B49" s="973" t="s">
        <v>1553</v>
      </c>
      <c r="C49" s="974"/>
      <c r="D49" s="1314">
        <f>SUM(D50:D52)</f>
        <v>12000000000</v>
      </c>
      <c r="E49" s="975"/>
      <c r="F49" s="976"/>
      <c r="G49" s="976"/>
      <c r="H49" s="976"/>
      <c r="I49" s="976"/>
      <c r="J49" s="977"/>
      <c r="K49" s="977"/>
      <c r="L49" s="977"/>
      <c r="M49" s="978"/>
      <c r="N49" s="976"/>
      <c r="O49" s="997"/>
      <c r="P49" s="979"/>
      <c r="Q49" s="1066"/>
      <c r="R49" s="1127"/>
      <c r="S49" s="984"/>
    </row>
    <row r="50" spans="1:19" s="856" customFormat="1" ht="76.5" x14ac:dyDescent="0.25">
      <c r="A50" s="1356" t="s">
        <v>228</v>
      </c>
      <c r="B50" s="1348" t="s">
        <v>232</v>
      </c>
      <c r="C50" s="852" t="s">
        <v>230</v>
      </c>
      <c r="D50" s="1351">
        <v>5000000000</v>
      </c>
      <c r="E50" s="853" t="s">
        <v>193</v>
      </c>
      <c r="F50" s="853" t="s">
        <v>231</v>
      </c>
      <c r="G50" s="853" t="s">
        <v>65</v>
      </c>
      <c r="H50" s="853" t="s">
        <v>193</v>
      </c>
      <c r="I50" s="854" t="s">
        <v>6</v>
      </c>
      <c r="J50" s="853" t="s">
        <v>7</v>
      </c>
      <c r="K50" s="853" t="s">
        <v>11</v>
      </c>
      <c r="L50" s="853" t="s">
        <v>12</v>
      </c>
      <c r="M50" s="853" t="s">
        <v>12</v>
      </c>
      <c r="N50" s="853" t="s">
        <v>15</v>
      </c>
      <c r="O50" s="1372" t="s">
        <v>1181</v>
      </c>
      <c r="P50" s="855" t="s">
        <v>193</v>
      </c>
      <c r="Q50" s="1393"/>
      <c r="R50" s="1365"/>
      <c r="S50" s="1357"/>
    </row>
    <row r="51" spans="1:19" s="856" customFormat="1" ht="38.25" x14ac:dyDescent="0.25">
      <c r="A51" s="1356" t="s">
        <v>233</v>
      </c>
      <c r="B51" s="1348" t="s">
        <v>234</v>
      </c>
      <c r="C51" s="852" t="s">
        <v>230</v>
      </c>
      <c r="D51" s="1351">
        <v>5000000000</v>
      </c>
      <c r="E51" s="853" t="s">
        <v>193</v>
      </c>
      <c r="F51" s="853" t="s">
        <v>231</v>
      </c>
      <c r="G51" s="853" t="s">
        <v>65</v>
      </c>
      <c r="H51" s="853" t="s">
        <v>193</v>
      </c>
      <c r="I51" s="854" t="s">
        <v>6</v>
      </c>
      <c r="J51" s="853" t="s">
        <v>7</v>
      </c>
      <c r="K51" s="853" t="s">
        <v>11</v>
      </c>
      <c r="L51" s="853" t="s">
        <v>12</v>
      </c>
      <c r="M51" s="853" t="s">
        <v>12</v>
      </c>
      <c r="N51" s="853" t="s">
        <v>15</v>
      </c>
      <c r="O51" s="1372" t="s">
        <v>1182</v>
      </c>
      <c r="P51" s="855" t="s">
        <v>193</v>
      </c>
      <c r="Q51" s="1393"/>
      <c r="R51" s="1365"/>
      <c r="S51" s="1357"/>
    </row>
    <row r="52" spans="1:19" s="856" customFormat="1" ht="38.25" x14ac:dyDescent="0.25">
      <c r="A52" s="1356" t="s">
        <v>228</v>
      </c>
      <c r="B52" s="1348" t="s">
        <v>229</v>
      </c>
      <c r="C52" s="852" t="s">
        <v>230</v>
      </c>
      <c r="D52" s="1351">
        <v>2000000000</v>
      </c>
      <c r="E52" s="853" t="s">
        <v>193</v>
      </c>
      <c r="F52" s="853" t="s">
        <v>482</v>
      </c>
      <c r="G52" s="853" t="s">
        <v>65</v>
      </c>
      <c r="H52" s="853" t="s">
        <v>193</v>
      </c>
      <c r="I52" s="854" t="s">
        <v>6</v>
      </c>
      <c r="J52" s="853" t="s">
        <v>7</v>
      </c>
      <c r="K52" s="853" t="s">
        <v>11</v>
      </c>
      <c r="L52" s="853" t="s">
        <v>12</v>
      </c>
      <c r="M52" s="853" t="s">
        <v>12</v>
      </c>
      <c r="N52" s="853" t="s">
        <v>15</v>
      </c>
      <c r="O52" s="1372" t="s">
        <v>1183</v>
      </c>
      <c r="P52" s="855" t="s">
        <v>1052</v>
      </c>
      <c r="Q52" s="1393"/>
      <c r="R52" s="1365"/>
      <c r="S52" s="1357"/>
    </row>
    <row r="53" spans="1:19" s="1135" customFormat="1" ht="31.5" customHeight="1" x14ac:dyDescent="0.2">
      <c r="A53" s="983" t="s">
        <v>301</v>
      </c>
      <c r="B53" s="973" t="s">
        <v>1554</v>
      </c>
      <c r="C53" s="974"/>
      <c r="D53" s="1314">
        <f>SUM(D54:D58)</f>
        <v>3750000000</v>
      </c>
      <c r="E53" s="975"/>
      <c r="F53" s="976"/>
      <c r="G53" s="976"/>
      <c r="H53" s="976"/>
      <c r="I53" s="976"/>
      <c r="J53" s="977"/>
      <c r="K53" s="977"/>
      <c r="L53" s="977"/>
      <c r="M53" s="978"/>
      <c r="N53" s="976"/>
      <c r="O53" s="997"/>
      <c r="P53" s="979"/>
      <c r="Q53" s="1066"/>
      <c r="R53" s="1127"/>
      <c r="S53" s="984"/>
    </row>
    <row r="54" spans="1:19" s="856" customFormat="1" ht="25.5" x14ac:dyDescent="0.25">
      <c r="A54" s="1356" t="s">
        <v>688</v>
      </c>
      <c r="B54" s="1348" t="s">
        <v>687</v>
      </c>
      <c r="C54" s="852" t="s">
        <v>192</v>
      </c>
      <c r="D54" s="1351">
        <f>794400000+56990</f>
        <v>794456990</v>
      </c>
      <c r="E54" s="853" t="s">
        <v>193</v>
      </c>
      <c r="F54" s="853" t="s">
        <v>309</v>
      </c>
      <c r="G54" s="853" t="s">
        <v>65</v>
      </c>
      <c r="H54" s="853" t="s">
        <v>193</v>
      </c>
      <c r="I54" s="854" t="s">
        <v>6</v>
      </c>
      <c r="J54" s="853" t="s">
        <v>6</v>
      </c>
      <c r="K54" s="853" t="s">
        <v>9</v>
      </c>
      <c r="L54" s="853"/>
      <c r="M54" s="853" t="s">
        <v>10</v>
      </c>
      <c r="N54" s="853" t="s">
        <v>14</v>
      </c>
      <c r="O54" s="1383"/>
      <c r="P54" s="855" t="s">
        <v>1056</v>
      </c>
      <c r="Q54" s="1393" t="s">
        <v>1180</v>
      </c>
      <c r="R54" s="1365"/>
      <c r="S54" s="1357"/>
    </row>
    <row r="55" spans="1:19" s="856" customFormat="1" ht="75" x14ac:dyDescent="0.25">
      <c r="A55" s="1356" t="s">
        <v>307</v>
      </c>
      <c r="B55" s="1348" t="s">
        <v>686</v>
      </c>
      <c r="C55" s="852" t="s">
        <v>192</v>
      </c>
      <c r="D55" s="1351">
        <v>2150543010</v>
      </c>
      <c r="E55" s="852" t="s">
        <v>685</v>
      </c>
      <c r="F55" s="853" t="s">
        <v>193</v>
      </c>
      <c r="G55" s="853" t="s">
        <v>193</v>
      </c>
      <c r="H55" s="853" t="s">
        <v>193</v>
      </c>
      <c r="I55" s="853" t="s">
        <v>250</v>
      </c>
      <c r="J55" s="853"/>
      <c r="K55" s="853" t="s">
        <v>4</v>
      </c>
      <c r="L55" s="853">
        <v>2017</v>
      </c>
      <c r="M55" s="853" t="s">
        <v>10</v>
      </c>
      <c r="N55" s="853" t="s">
        <v>11</v>
      </c>
      <c r="O55" s="1383" t="s">
        <v>1184</v>
      </c>
      <c r="P55" s="855" t="s">
        <v>1052</v>
      </c>
      <c r="Q55" s="1392" t="s">
        <v>1281</v>
      </c>
      <c r="R55" s="1366" t="s">
        <v>1185</v>
      </c>
      <c r="S55" s="1364" t="s">
        <v>1186</v>
      </c>
    </row>
    <row r="56" spans="1:19" s="856" customFormat="1" x14ac:dyDescent="0.25">
      <c r="A56" s="1356" t="s">
        <v>301</v>
      </c>
      <c r="B56" s="1348" t="s">
        <v>281</v>
      </c>
      <c r="C56" s="852"/>
      <c r="D56" s="1351">
        <v>380000000</v>
      </c>
      <c r="E56" s="853" t="s">
        <v>193</v>
      </c>
      <c r="F56" s="853" t="s">
        <v>193</v>
      </c>
      <c r="G56" s="853"/>
      <c r="H56" s="853" t="s">
        <v>193</v>
      </c>
      <c r="I56" s="853"/>
      <c r="J56" s="853"/>
      <c r="K56" s="853" t="s">
        <v>193</v>
      </c>
      <c r="L56" s="853"/>
      <c r="M56" s="853"/>
      <c r="N56" s="853"/>
      <c r="O56" s="1383"/>
      <c r="P56" s="1785" t="s">
        <v>193</v>
      </c>
      <c r="Q56" s="1786" t="s">
        <v>1128</v>
      </c>
      <c r="R56" s="1365"/>
      <c r="S56" s="1357"/>
    </row>
    <row r="57" spans="1:19" s="856" customFormat="1" x14ac:dyDescent="0.25">
      <c r="A57" s="1356" t="s">
        <v>301</v>
      </c>
      <c r="B57" s="1348" t="s">
        <v>272</v>
      </c>
      <c r="C57" s="852"/>
      <c r="D57" s="1351">
        <v>300000000</v>
      </c>
      <c r="E57" s="853" t="s">
        <v>193</v>
      </c>
      <c r="F57" s="853" t="s">
        <v>193</v>
      </c>
      <c r="G57" s="853"/>
      <c r="H57" s="853" t="s">
        <v>193</v>
      </c>
      <c r="I57" s="853"/>
      <c r="J57" s="853"/>
      <c r="K57" s="853" t="s">
        <v>193</v>
      </c>
      <c r="L57" s="853"/>
      <c r="M57" s="853"/>
      <c r="N57" s="853"/>
      <c r="O57" s="1383"/>
      <c r="P57" s="1785"/>
      <c r="Q57" s="1786"/>
      <c r="R57" s="1365"/>
      <c r="S57" s="1357"/>
    </row>
    <row r="58" spans="1:19" s="856" customFormat="1" x14ac:dyDescent="0.25">
      <c r="A58" s="1356" t="s">
        <v>301</v>
      </c>
      <c r="B58" s="1348" t="s">
        <v>311</v>
      </c>
      <c r="C58" s="852"/>
      <c r="D58" s="1351">
        <v>125000000</v>
      </c>
      <c r="E58" s="853" t="s">
        <v>193</v>
      </c>
      <c r="F58" s="853" t="s">
        <v>193</v>
      </c>
      <c r="G58" s="853"/>
      <c r="H58" s="853" t="s">
        <v>193</v>
      </c>
      <c r="I58" s="853"/>
      <c r="J58" s="853"/>
      <c r="K58" s="853" t="s">
        <v>193</v>
      </c>
      <c r="L58" s="853"/>
      <c r="M58" s="853"/>
      <c r="N58" s="853"/>
      <c r="O58" s="1383"/>
      <c r="P58" s="1785"/>
      <c r="Q58" s="1786"/>
      <c r="R58" s="1365"/>
      <c r="S58" s="1357"/>
    </row>
    <row r="59" spans="1:19" s="1135" customFormat="1" ht="42.75" customHeight="1" x14ac:dyDescent="0.2">
      <c r="A59" s="983" t="s">
        <v>347</v>
      </c>
      <c r="B59" s="973" t="s">
        <v>1555</v>
      </c>
      <c r="C59" s="974"/>
      <c r="D59" s="1314">
        <f>SUM(D60:D73)</f>
        <v>5200000000</v>
      </c>
      <c r="E59" s="975"/>
      <c r="F59" s="976"/>
      <c r="G59" s="976"/>
      <c r="H59" s="976"/>
      <c r="I59" s="976"/>
      <c r="J59" s="977"/>
      <c r="K59" s="977"/>
      <c r="L59" s="977"/>
      <c r="M59" s="978"/>
      <c r="N59" s="976"/>
      <c r="O59" s="997"/>
      <c r="P59" s="979"/>
      <c r="Q59" s="1066"/>
      <c r="R59" s="1127"/>
      <c r="S59" s="984"/>
    </row>
    <row r="60" spans="1:19" s="856" customFormat="1" ht="76.5" x14ac:dyDescent="0.25">
      <c r="A60" s="1356" t="s">
        <v>292</v>
      </c>
      <c r="B60" s="1348" t="s">
        <v>293</v>
      </c>
      <c r="C60" s="852" t="s">
        <v>294</v>
      </c>
      <c r="D60" s="1351">
        <v>1114213801</v>
      </c>
      <c r="E60" s="853" t="s">
        <v>193</v>
      </c>
      <c r="F60" s="853" t="s">
        <v>193</v>
      </c>
      <c r="G60" s="853" t="s">
        <v>65</v>
      </c>
      <c r="H60" s="853" t="s">
        <v>193</v>
      </c>
      <c r="I60" s="853" t="s">
        <v>4</v>
      </c>
      <c r="J60" s="853" t="s">
        <v>4</v>
      </c>
      <c r="K60" s="854" t="s">
        <v>6</v>
      </c>
      <c r="L60" s="853" t="s">
        <v>6</v>
      </c>
      <c r="M60" s="853" t="s">
        <v>7</v>
      </c>
      <c r="N60" s="853" t="s">
        <v>15</v>
      </c>
      <c r="O60" s="1383" t="s">
        <v>1187</v>
      </c>
      <c r="P60" s="855" t="s">
        <v>1052</v>
      </c>
      <c r="Q60" s="1393" t="s">
        <v>1188</v>
      </c>
      <c r="R60" s="1393" t="s">
        <v>1174</v>
      </c>
      <c r="S60" s="1361"/>
    </row>
    <row r="61" spans="1:19" s="856" customFormat="1" ht="38.25" x14ac:dyDescent="0.25">
      <c r="A61" s="1356" t="s">
        <v>292</v>
      </c>
      <c r="B61" s="1348" t="s">
        <v>333</v>
      </c>
      <c r="C61" s="852" t="s">
        <v>287</v>
      </c>
      <c r="D61" s="1351">
        <v>183386199</v>
      </c>
      <c r="E61" s="853" t="s">
        <v>193</v>
      </c>
      <c r="F61" s="853" t="s">
        <v>1568</v>
      </c>
      <c r="G61" s="853" t="s">
        <v>65</v>
      </c>
      <c r="H61" s="853" t="s">
        <v>193</v>
      </c>
      <c r="I61" s="854" t="s">
        <v>6</v>
      </c>
      <c r="J61" s="853" t="s">
        <v>6</v>
      </c>
      <c r="K61" s="853" t="s">
        <v>7</v>
      </c>
      <c r="L61" s="853" t="s">
        <v>8</v>
      </c>
      <c r="M61" s="853" t="s">
        <v>9</v>
      </c>
      <c r="N61" s="853" t="s">
        <v>13</v>
      </c>
      <c r="O61" s="1384" t="s">
        <v>1261</v>
      </c>
      <c r="P61" s="855" t="s">
        <v>1056</v>
      </c>
      <c r="Q61" s="1392" t="s">
        <v>1180</v>
      </c>
      <c r="R61" s="1365"/>
      <c r="S61" s="1357"/>
    </row>
    <row r="62" spans="1:19" s="856" customFormat="1" ht="25.5" x14ac:dyDescent="0.25">
      <c r="A62" s="1356" t="s">
        <v>292</v>
      </c>
      <c r="B62" s="1348" t="s">
        <v>335</v>
      </c>
      <c r="C62" s="852" t="s">
        <v>336</v>
      </c>
      <c r="D62" s="1351">
        <v>70000000</v>
      </c>
      <c r="E62" s="853" t="s">
        <v>193</v>
      </c>
      <c r="F62" s="853" t="s">
        <v>193</v>
      </c>
      <c r="G62" s="853" t="s">
        <v>65</v>
      </c>
      <c r="H62" s="853" t="s">
        <v>193</v>
      </c>
      <c r="I62" s="853" t="s">
        <v>4</v>
      </c>
      <c r="J62" s="853" t="s">
        <v>4</v>
      </c>
      <c r="K62" s="854" t="s">
        <v>4</v>
      </c>
      <c r="L62" s="853" t="s">
        <v>5</v>
      </c>
      <c r="M62" s="853" t="s">
        <v>5</v>
      </c>
      <c r="N62" s="853" t="s">
        <v>15</v>
      </c>
      <c r="O62" s="1384" t="s">
        <v>194</v>
      </c>
      <c r="P62" s="859" t="s">
        <v>193</v>
      </c>
      <c r="Q62" s="1393" t="s">
        <v>1128</v>
      </c>
      <c r="R62" s="1366" t="s">
        <v>1174</v>
      </c>
      <c r="S62" s="1361"/>
    </row>
    <row r="63" spans="1:19" s="856" customFormat="1" ht="180" x14ac:dyDescent="0.25">
      <c r="A63" s="1356" t="s">
        <v>292</v>
      </c>
      <c r="B63" s="1348" t="s">
        <v>337</v>
      </c>
      <c r="C63" s="852" t="s">
        <v>338</v>
      </c>
      <c r="D63" s="1351">
        <v>255000000</v>
      </c>
      <c r="E63" s="853" t="s">
        <v>193</v>
      </c>
      <c r="F63" s="853" t="s">
        <v>193</v>
      </c>
      <c r="G63" s="853" t="s">
        <v>65</v>
      </c>
      <c r="H63" s="853" t="s">
        <v>193</v>
      </c>
      <c r="I63" s="853" t="s">
        <v>5</v>
      </c>
      <c r="J63" s="853" t="s">
        <v>6</v>
      </c>
      <c r="K63" s="854" t="s">
        <v>6</v>
      </c>
      <c r="L63" s="853" t="s">
        <v>7</v>
      </c>
      <c r="M63" s="853" t="s">
        <v>7</v>
      </c>
      <c r="N63" s="853" t="s">
        <v>15</v>
      </c>
      <c r="O63" s="1384" t="s">
        <v>194</v>
      </c>
      <c r="P63" s="859" t="s">
        <v>193</v>
      </c>
      <c r="Q63" s="1393" t="s">
        <v>1128</v>
      </c>
      <c r="R63" s="1366" t="s">
        <v>1174</v>
      </c>
      <c r="S63" s="1361"/>
    </row>
    <row r="64" spans="1:19" s="856" customFormat="1" ht="180" x14ac:dyDescent="0.25">
      <c r="A64" s="1356" t="s">
        <v>339</v>
      </c>
      <c r="B64" s="1348" t="s">
        <v>340</v>
      </c>
      <c r="C64" s="852" t="s">
        <v>338</v>
      </c>
      <c r="D64" s="1351">
        <v>33700000</v>
      </c>
      <c r="E64" s="853" t="s">
        <v>193</v>
      </c>
      <c r="F64" s="853" t="s">
        <v>193</v>
      </c>
      <c r="G64" s="853" t="s">
        <v>65</v>
      </c>
      <c r="H64" s="853" t="s">
        <v>193</v>
      </c>
      <c r="I64" s="853" t="s">
        <v>7</v>
      </c>
      <c r="J64" s="853" t="s">
        <v>7</v>
      </c>
      <c r="K64" s="853" t="s">
        <v>7</v>
      </c>
      <c r="L64" s="853" t="s">
        <v>8</v>
      </c>
      <c r="M64" s="853" t="s">
        <v>8</v>
      </c>
      <c r="N64" s="853" t="s">
        <v>10</v>
      </c>
      <c r="O64" s="1384" t="s">
        <v>194</v>
      </c>
      <c r="P64" s="859" t="s">
        <v>193</v>
      </c>
      <c r="Q64" s="1393" t="s">
        <v>1128</v>
      </c>
      <c r="R64" s="1365"/>
      <c r="S64" s="1357"/>
    </row>
    <row r="65" spans="1:19" s="856" customFormat="1" ht="180" x14ac:dyDescent="0.25">
      <c r="A65" s="1356" t="s">
        <v>341</v>
      </c>
      <c r="B65" s="1348" t="s">
        <v>342</v>
      </c>
      <c r="C65" s="852" t="s">
        <v>338</v>
      </c>
      <c r="D65" s="1351">
        <v>259000000</v>
      </c>
      <c r="E65" s="853" t="s">
        <v>193</v>
      </c>
      <c r="F65" s="853" t="s">
        <v>193</v>
      </c>
      <c r="G65" s="853" t="s">
        <v>65</v>
      </c>
      <c r="H65" s="853" t="s">
        <v>193</v>
      </c>
      <c r="I65" s="853" t="s">
        <v>5</v>
      </c>
      <c r="J65" s="853" t="s">
        <v>6</v>
      </c>
      <c r="K65" s="854" t="s">
        <v>6</v>
      </c>
      <c r="L65" s="853" t="s">
        <v>7</v>
      </c>
      <c r="M65" s="853" t="s">
        <v>7</v>
      </c>
      <c r="N65" s="853" t="s">
        <v>15</v>
      </c>
      <c r="O65" s="1384" t="s">
        <v>194</v>
      </c>
      <c r="P65" s="859" t="s">
        <v>193</v>
      </c>
      <c r="Q65" s="1393" t="s">
        <v>1128</v>
      </c>
      <c r="R65" s="1366" t="s">
        <v>1174</v>
      </c>
      <c r="S65" s="1361"/>
    </row>
    <row r="66" spans="1:19" s="856" customFormat="1" ht="180" x14ac:dyDescent="0.25">
      <c r="A66" s="1356" t="s">
        <v>341</v>
      </c>
      <c r="B66" s="1348" t="s">
        <v>343</v>
      </c>
      <c r="C66" s="852" t="s">
        <v>338</v>
      </c>
      <c r="D66" s="1351">
        <v>33700000</v>
      </c>
      <c r="E66" s="853" t="s">
        <v>193</v>
      </c>
      <c r="F66" s="853" t="s">
        <v>193</v>
      </c>
      <c r="G66" s="853" t="s">
        <v>65</v>
      </c>
      <c r="H66" s="853" t="s">
        <v>193</v>
      </c>
      <c r="I66" s="853" t="s">
        <v>8</v>
      </c>
      <c r="J66" s="853" t="s">
        <v>8</v>
      </c>
      <c r="K66" s="853" t="s">
        <v>8</v>
      </c>
      <c r="L66" s="853" t="s">
        <v>9</v>
      </c>
      <c r="M66" s="853" t="s">
        <v>9</v>
      </c>
      <c r="N66" s="853" t="s">
        <v>11</v>
      </c>
      <c r="O66" s="1383"/>
      <c r="P66" s="855" t="s">
        <v>193</v>
      </c>
      <c r="Q66" s="1393"/>
      <c r="R66" s="1365"/>
      <c r="S66" s="1357"/>
    </row>
    <row r="67" spans="1:19" s="856" customFormat="1" ht="180" x14ac:dyDescent="0.25">
      <c r="A67" s="1356" t="s">
        <v>344</v>
      </c>
      <c r="B67" s="1348" t="s">
        <v>345</v>
      </c>
      <c r="C67" s="852" t="s">
        <v>338</v>
      </c>
      <c r="D67" s="1351">
        <v>150000000</v>
      </c>
      <c r="E67" s="853" t="s">
        <v>193</v>
      </c>
      <c r="F67" s="853" t="s">
        <v>193</v>
      </c>
      <c r="G67" s="853" t="s">
        <v>65</v>
      </c>
      <c r="H67" s="853" t="s">
        <v>193</v>
      </c>
      <c r="I67" s="853" t="s">
        <v>5</v>
      </c>
      <c r="J67" s="853" t="s">
        <v>6</v>
      </c>
      <c r="K67" s="854" t="s">
        <v>6</v>
      </c>
      <c r="L67" s="853" t="s">
        <v>8</v>
      </c>
      <c r="M67" s="853" t="s">
        <v>8</v>
      </c>
      <c r="N67" s="853" t="s">
        <v>12</v>
      </c>
      <c r="O67" s="1383"/>
      <c r="P67" s="855" t="s">
        <v>1056</v>
      </c>
      <c r="Q67" s="1393" t="s">
        <v>1180</v>
      </c>
      <c r="R67" s="1366" t="s">
        <v>1174</v>
      </c>
      <c r="S67" s="1361"/>
    </row>
    <row r="68" spans="1:19" s="856" customFormat="1" ht="180" x14ac:dyDescent="0.25">
      <c r="A68" s="1356" t="s">
        <v>344</v>
      </c>
      <c r="B68" s="1348" t="s">
        <v>346</v>
      </c>
      <c r="C68" s="852" t="s">
        <v>338</v>
      </c>
      <c r="D68" s="1351">
        <v>70000000</v>
      </c>
      <c r="E68" s="853" t="s">
        <v>193</v>
      </c>
      <c r="F68" s="853" t="s">
        <v>193</v>
      </c>
      <c r="G68" s="853" t="s">
        <v>65</v>
      </c>
      <c r="H68" s="853" t="s">
        <v>193</v>
      </c>
      <c r="I68" s="853" t="s">
        <v>8</v>
      </c>
      <c r="J68" s="853" t="s">
        <v>8</v>
      </c>
      <c r="K68" s="853" t="s">
        <v>9</v>
      </c>
      <c r="L68" s="853" t="s">
        <v>9</v>
      </c>
      <c r="M68" s="853" t="s">
        <v>9</v>
      </c>
      <c r="N68" s="853" t="s">
        <v>11</v>
      </c>
      <c r="O68" s="1383"/>
      <c r="P68" s="855" t="s">
        <v>193</v>
      </c>
      <c r="Q68" s="1393"/>
      <c r="R68" s="1365"/>
      <c r="S68" s="1357"/>
    </row>
    <row r="69" spans="1:19" s="856" customFormat="1" x14ac:dyDescent="0.25">
      <c r="A69" s="1356" t="s">
        <v>347</v>
      </c>
      <c r="B69" s="1348" t="s">
        <v>281</v>
      </c>
      <c r="C69" s="852"/>
      <c r="D69" s="1351">
        <v>370000000</v>
      </c>
      <c r="E69" s="853" t="s">
        <v>193</v>
      </c>
      <c r="F69" s="853" t="s">
        <v>193</v>
      </c>
      <c r="G69" s="853"/>
      <c r="H69" s="853" t="s">
        <v>193</v>
      </c>
      <c r="I69" s="853"/>
      <c r="J69" s="853"/>
      <c r="K69" s="853" t="s">
        <v>193</v>
      </c>
      <c r="L69" s="853"/>
      <c r="M69" s="853"/>
      <c r="N69" s="853"/>
      <c r="O69" s="1383"/>
      <c r="P69" s="1785" t="s">
        <v>193</v>
      </c>
      <c r="Q69" s="1786" t="s">
        <v>1128</v>
      </c>
      <c r="R69" s="1365"/>
      <c r="S69" s="1357"/>
    </row>
    <row r="70" spans="1:19" s="856" customFormat="1" x14ac:dyDescent="0.25">
      <c r="A70" s="1356" t="s">
        <v>347</v>
      </c>
      <c r="B70" s="1348" t="s">
        <v>272</v>
      </c>
      <c r="C70" s="852"/>
      <c r="D70" s="1351">
        <v>340000000</v>
      </c>
      <c r="E70" s="853" t="s">
        <v>193</v>
      </c>
      <c r="F70" s="853" t="s">
        <v>193</v>
      </c>
      <c r="G70" s="853"/>
      <c r="H70" s="853" t="s">
        <v>193</v>
      </c>
      <c r="I70" s="853"/>
      <c r="J70" s="853"/>
      <c r="K70" s="853" t="s">
        <v>193</v>
      </c>
      <c r="L70" s="853"/>
      <c r="M70" s="853"/>
      <c r="N70" s="853"/>
      <c r="O70" s="1383"/>
      <c r="P70" s="1785"/>
      <c r="Q70" s="1786"/>
      <c r="R70" s="1365"/>
      <c r="S70" s="1357"/>
    </row>
    <row r="71" spans="1:19" s="856" customFormat="1" x14ac:dyDescent="0.25">
      <c r="A71" s="1356" t="s">
        <v>347</v>
      </c>
      <c r="B71" s="1348" t="s">
        <v>311</v>
      </c>
      <c r="C71" s="852"/>
      <c r="D71" s="1351">
        <v>990000000</v>
      </c>
      <c r="E71" s="853" t="s">
        <v>193</v>
      </c>
      <c r="F71" s="853" t="s">
        <v>193</v>
      </c>
      <c r="G71" s="853"/>
      <c r="H71" s="853" t="s">
        <v>193</v>
      </c>
      <c r="I71" s="853"/>
      <c r="J71" s="853"/>
      <c r="K71" s="853" t="s">
        <v>193</v>
      </c>
      <c r="L71" s="853"/>
      <c r="M71" s="853"/>
      <c r="N71" s="853"/>
      <c r="O71" s="1383"/>
      <c r="P71" s="1785"/>
      <c r="Q71" s="1786"/>
      <c r="R71" s="1365"/>
      <c r="S71" s="1357"/>
    </row>
    <row r="72" spans="1:19" s="856" customFormat="1" x14ac:dyDescent="0.25">
      <c r="A72" s="1356" t="s">
        <v>347</v>
      </c>
      <c r="B72" s="1348" t="s">
        <v>348</v>
      </c>
      <c r="C72" s="852"/>
      <c r="D72" s="1351">
        <v>821000000</v>
      </c>
      <c r="E72" s="853" t="s">
        <v>193</v>
      </c>
      <c r="F72" s="853" t="s">
        <v>193</v>
      </c>
      <c r="G72" s="853"/>
      <c r="H72" s="853" t="s">
        <v>193</v>
      </c>
      <c r="I72" s="853"/>
      <c r="J72" s="853"/>
      <c r="K72" s="853" t="s">
        <v>193</v>
      </c>
      <c r="L72" s="853"/>
      <c r="M72" s="853"/>
      <c r="N72" s="853"/>
      <c r="O72" s="1383"/>
      <c r="P72" s="1785"/>
      <c r="Q72" s="1786"/>
      <c r="R72" s="1365"/>
      <c r="S72" s="1357"/>
    </row>
    <row r="73" spans="1:19" s="856" customFormat="1" x14ac:dyDescent="0.25">
      <c r="A73" s="1356" t="s">
        <v>347</v>
      </c>
      <c r="B73" s="1348" t="s">
        <v>349</v>
      </c>
      <c r="C73" s="852"/>
      <c r="D73" s="1351">
        <v>510000000</v>
      </c>
      <c r="E73" s="853" t="s">
        <v>193</v>
      </c>
      <c r="F73" s="853" t="s">
        <v>193</v>
      </c>
      <c r="G73" s="853"/>
      <c r="H73" s="853" t="s">
        <v>193</v>
      </c>
      <c r="I73" s="853"/>
      <c r="J73" s="853"/>
      <c r="K73" s="853" t="s">
        <v>193</v>
      </c>
      <c r="L73" s="853"/>
      <c r="M73" s="853"/>
      <c r="N73" s="853"/>
      <c r="O73" s="1383"/>
      <c r="P73" s="1785"/>
      <c r="Q73" s="1786"/>
      <c r="R73" s="1365"/>
      <c r="S73" s="1357"/>
    </row>
    <row r="74" spans="1:19" s="1135" customFormat="1" ht="51.75" customHeight="1" x14ac:dyDescent="0.2">
      <c r="A74" s="983" t="s">
        <v>365</v>
      </c>
      <c r="B74" s="973" t="s">
        <v>1556</v>
      </c>
      <c r="C74" s="974"/>
      <c r="D74" s="1314">
        <f>SUM(D75:D92)</f>
        <v>19320000000</v>
      </c>
      <c r="E74" s="975"/>
      <c r="F74" s="976"/>
      <c r="G74" s="976"/>
      <c r="H74" s="976"/>
      <c r="I74" s="976"/>
      <c r="J74" s="977"/>
      <c r="K74" s="977"/>
      <c r="L74" s="977"/>
      <c r="M74" s="978"/>
      <c r="N74" s="976"/>
      <c r="O74" s="997"/>
      <c r="P74" s="979"/>
      <c r="Q74" s="1066"/>
      <c r="R74" s="1127"/>
      <c r="S74" s="984"/>
    </row>
    <row r="75" spans="1:19" s="856" customFormat="1" ht="63.75" x14ac:dyDescent="0.25">
      <c r="A75" s="1356" t="s">
        <v>295</v>
      </c>
      <c r="B75" s="1348" t="s">
        <v>296</v>
      </c>
      <c r="C75" s="852" t="s">
        <v>265</v>
      </c>
      <c r="D75" s="1351">
        <v>5500000000</v>
      </c>
      <c r="E75" s="853" t="s">
        <v>193</v>
      </c>
      <c r="F75" s="853" t="s">
        <v>193</v>
      </c>
      <c r="G75" s="853" t="s">
        <v>65</v>
      </c>
      <c r="H75" s="853" t="s">
        <v>193</v>
      </c>
      <c r="I75" s="853" t="s">
        <v>4</v>
      </c>
      <c r="J75" s="853" t="s">
        <v>4</v>
      </c>
      <c r="K75" s="854" t="s">
        <v>6</v>
      </c>
      <c r="L75" s="853" t="s">
        <v>6</v>
      </c>
      <c r="M75" s="853" t="s">
        <v>7</v>
      </c>
      <c r="N75" s="853" t="s">
        <v>15</v>
      </c>
      <c r="O75" s="1385" t="s">
        <v>1189</v>
      </c>
      <c r="P75" s="855" t="s">
        <v>1052</v>
      </c>
      <c r="Q75" s="1395" t="s">
        <v>1282</v>
      </c>
      <c r="R75" s="1368" t="s">
        <v>1190</v>
      </c>
      <c r="S75" s="1358" t="s">
        <v>1191</v>
      </c>
    </row>
    <row r="76" spans="1:19" s="856" customFormat="1" ht="102" x14ac:dyDescent="0.25">
      <c r="A76" s="1356" t="s">
        <v>295</v>
      </c>
      <c r="B76" s="1348" t="s">
        <v>297</v>
      </c>
      <c r="C76" s="852" t="s">
        <v>265</v>
      </c>
      <c r="D76" s="1351">
        <v>953000000</v>
      </c>
      <c r="E76" s="853" t="s">
        <v>193</v>
      </c>
      <c r="F76" s="853" t="s">
        <v>193</v>
      </c>
      <c r="G76" s="853" t="s">
        <v>65</v>
      </c>
      <c r="H76" s="853" t="s">
        <v>193</v>
      </c>
      <c r="I76" s="853" t="s">
        <v>15</v>
      </c>
      <c r="J76" s="853" t="s">
        <v>15</v>
      </c>
      <c r="K76" s="853" t="s">
        <v>15</v>
      </c>
      <c r="L76" s="853" t="s">
        <v>4</v>
      </c>
      <c r="M76" s="853" t="s">
        <v>4</v>
      </c>
      <c r="N76" s="853" t="s">
        <v>5</v>
      </c>
      <c r="O76" s="1385" t="s">
        <v>1264</v>
      </c>
      <c r="P76" s="855" t="s">
        <v>1052</v>
      </c>
      <c r="Q76" s="1394" t="s">
        <v>1265</v>
      </c>
      <c r="R76" s="1365"/>
      <c r="S76" s="1357"/>
    </row>
    <row r="77" spans="1:19" s="856" customFormat="1" ht="30" x14ac:dyDescent="0.25">
      <c r="A77" s="1356" t="s">
        <v>350</v>
      </c>
      <c r="B77" s="1348" t="s">
        <v>351</v>
      </c>
      <c r="C77" s="852" t="s">
        <v>352</v>
      </c>
      <c r="D77" s="1351">
        <v>180000000</v>
      </c>
      <c r="E77" s="853" t="s">
        <v>193</v>
      </c>
      <c r="F77" s="853" t="s">
        <v>193</v>
      </c>
      <c r="G77" s="853" t="s">
        <v>65</v>
      </c>
      <c r="H77" s="853" t="s">
        <v>193</v>
      </c>
      <c r="I77" s="853" t="s">
        <v>5</v>
      </c>
      <c r="J77" s="853" t="s">
        <v>5</v>
      </c>
      <c r="K77" s="854" t="s">
        <v>5</v>
      </c>
      <c r="L77" s="853" t="s">
        <v>7</v>
      </c>
      <c r="M77" s="853" t="s">
        <v>7</v>
      </c>
      <c r="N77" s="853" t="s">
        <v>15</v>
      </c>
      <c r="O77" s="1385"/>
      <c r="P77" s="855" t="s">
        <v>1056</v>
      </c>
      <c r="Q77" s="1393" t="s">
        <v>1192</v>
      </c>
      <c r="R77" s="1366" t="s">
        <v>1174</v>
      </c>
      <c r="S77" s="1361"/>
    </row>
    <row r="78" spans="1:19" s="856" customFormat="1" ht="30" x14ac:dyDescent="0.25">
      <c r="A78" s="1356" t="s">
        <v>353</v>
      </c>
      <c r="B78" s="1348" t="s">
        <v>354</v>
      </c>
      <c r="C78" s="852" t="s">
        <v>352</v>
      </c>
      <c r="D78" s="1351">
        <v>120000000</v>
      </c>
      <c r="E78" s="853" t="s">
        <v>193</v>
      </c>
      <c r="F78" s="853" t="s">
        <v>193</v>
      </c>
      <c r="G78" s="853" t="s">
        <v>65</v>
      </c>
      <c r="H78" s="853" t="s">
        <v>193</v>
      </c>
      <c r="I78" s="853" t="s">
        <v>6</v>
      </c>
      <c r="J78" s="853" t="s">
        <v>6</v>
      </c>
      <c r="K78" s="854" t="s">
        <v>6</v>
      </c>
      <c r="L78" s="853" t="s">
        <v>7</v>
      </c>
      <c r="M78" s="853" t="s">
        <v>7</v>
      </c>
      <c r="N78" s="853" t="s">
        <v>15</v>
      </c>
      <c r="O78" s="1385"/>
      <c r="P78" s="855" t="s">
        <v>1056</v>
      </c>
      <c r="Q78" s="1393" t="s">
        <v>1192</v>
      </c>
      <c r="R78" s="1366" t="s">
        <v>1174</v>
      </c>
      <c r="S78" s="1361"/>
    </row>
    <row r="79" spans="1:19" s="856" customFormat="1" ht="60" x14ac:dyDescent="0.25">
      <c r="A79" s="1356" t="s">
        <v>353</v>
      </c>
      <c r="B79" s="1348" t="s">
        <v>355</v>
      </c>
      <c r="C79" s="852" t="s">
        <v>356</v>
      </c>
      <c r="D79" s="1351">
        <v>120000000</v>
      </c>
      <c r="E79" s="853" t="s">
        <v>193</v>
      </c>
      <c r="F79" s="853" t="s">
        <v>193</v>
      </c>
      <c r="G79" s="853" t="s">
        <v>65</v>
      </c>
      <c r="H79" s="853" t="s">
        <v>193</v>
      </c>
      <c r="I79" s="853" t="s">
        <v>6</v>
      </c>
      <c r="J79" s="853" t="s">
        <v>6</v>
      </c>
      <c r="K79" s="854" t="s">
        <v>6</v>
      </c>
      <c r="L79" s="853" t="s">
        <v>7</v>
      </c>
      <c r="M79" s="853" t="s">
        <v>7</v>
      </c>
      <c r="N79" s="853" t="s">
        <v>15</v>
      </c>
      <c r="O79" s="1385"/>
      <c r="P79" s="855" t="s">
        <v>193</v>
      </c>
      <c r="Q79" s="1393" t="s">
        <v>1193</v>
      </c>
      <c r="R79" s="1366" t="s">
        <v>1174</v>
      </c>
      <c r="S79" s="1361"/>
    </row>
    <row r="80" spans="1:19" s="856" customFormat="1" x14ac:dyDescent="0.25">
      <c r="A80" s="1356" t="s">
        <v>353</v>
      </c>
      <c r="B80" s="1348" t="s">
        <v>357</v>
      </c>
      <c r="C80" s="852" t="s">
        <v>358</v>
      </c>
      <c r="D80" s="1351">
        <v>15000000</v>
      </c>
      <c r="E80" s="853" t="s">
        <v>193</v>
      </c>
      <c r="F80" s="853" t="s">
        <v>193</v>
      </c>
      <c r="G80" s="853" t="s">
        <v>65</v>
      </c>
      <c r="H80" s="853" t="s">
        <v>193</v>
      </c>
      <c r="I80" s="853" t="s">
        <v>10</v>
      </c>
      <c r="J80" s="853" t="s">
        <v>10</v>
      </c>
      <c r="K80" s="853" t="s">
        <v>10</v>
      </c>
      <c r="L80" s="853" t="s">
        <v>11</v>
      </c>
      <c r="M80" s="853" t="s">
        <v>11</v>
      </c>
      <c r="N80" s="853" t="s">
        <v>15</v>
      </c>
      <c r="O80" s="1383"/>
      <c r="P80" s="855" t="s">
        <v>193</v>
      </c>
      <c r="Q80" s="1393"/>
      <c r="R80" s="1365"/>
      <c r="S80" s="1357"/>
    </row>
    <row r="81" spans="1:19" s="856" customFormat="1" ht="45" x14ac:dyDescent="0.25">
      <c r="A81" s="1356" t="s">
        <v>353</v>
      </c>
      <c r="B81" s="1348" t="s">
        <v>359</v>
      </c>
      <c r="C81" s="852" t="s">
        <v>360</v>
      </c>
      <c r="D81" s="1351">
        <v>400000000</v>
      </c>
      <c r="E81" s="853" t="s">
        <v>193</v>
      </c>
      <c r="F81" s="853" t="s">
        <v>193</v>
      </c>
      <c r="G81" s="853" t="s">
        <v>193</v>
      </c>
      <c r="H81" s="853" t="s">
        <v>193</v>
      </c>
      <c r="I81" s="854" t="s">
        <v>6</v>
      </c>
      <c r="J81" s="853" t="s">
        <v>6</v>
      </c>
      <c r="K81" s="853" t="s">
        <v>9</v>
      </c>
      <c r="L81" s="853" t="s">
        <v>10</v>
      </c>
      <c r="M81" s="853" t="s">
        <v>10</v>
      </c>
      <c r="N81" s="853" t="s">
        <v>15</v>
      </c>
      <c r="O81" s="1383"/>
      <c r="P81" s="855" t="s">
        <v>1056</v>
      </c>
      <c r="Q81" s="1393" t="s">
        <v>1192</v>
      </c>
      <c r="R81" s="1365"/>
      <c r="S81" s="1357"/>
    </row>
    <row r="82" spans="1:19" s="856" customFormat="1" ht="60" x14ac:dyDescent="0.25">
      <c r="A82" s="1356" t="s">
        <v>361</v>
      </c>
      <c r="B82" s="1348" t="s">
        <v>362</v>
      </c>
      <c r="C82" s="852" t="s">
        <v>356</v>
      </c>
      <c r="D82" s="1351">
        <v>40000000</v>
      </c>
      <c r="E82" s="853" t="s">
        <v>193</v>
      </c>
      <c r="F82" s="853" t="s">
        <v>193</v>
      </c>
      <c r="G82" s="853" t="s">
        <v>65</v>
      </c>
      <c r="H82" s="853" t="s">
        <v>193</v>
      </c>
      <c r="I82" s="853" t="s">
        <v>8</v>
      </c>
      <c r="J82" s="853" t="s">
        <v>8</v>
      </c>
      <c r="K82" s="853" t="s">
        <v>9</v>
      </c>
      <c r="L82" s="853" t="s">
        <v>9</v>
      </c>
      <c r="M82" s="853" t="s">
        <v>9</v>
      </c>
      <c r="N82" s="853" t="s">
        <v>11</v>
      </c>
      <c r="O82" s="1383"/>
      <c r="P82" s="855" t="s">
        <v>193</v>
      </c>
      <c r="Q82" s="1393"/>
      <c r="R82" s="1365"/>
      <c r="S82" s="1357"/>
    </row>
    <row r="83" spans="1:19" s="856" customFormat="1" ht="60" x14ac:dyDescent="0.25">
      <c r="A83" s="1356" t="s">
        <v>363</v>
      </c>
      <c r="B83" s="1348" t="s">
        <v>364</v>
      </c>
      <c r="C83" s="852" t="s">
        <v>356</v>
      </c>
      <c r="D83" s="1351">
        <v>40000000</v>
      </c>
      <c r="E83" s="853" t="s">
        <v>193</v>
      </c>
      <c r="F83" s="853" t="s">
        <v>193</v>
      </c>
      <c r="G83" s="853" t="s">
        <v>65</v>
      </c>
      <c r="H83" s="853" t="s">
        <v>193</v>
      </c>
      <c r="I83" s="853" t="s">
        <v>10</v>
      </c>
      <c r="J83" s="853" t="s">
        <v>10</v>
      </c>
      <c r="K83" s="853" t="s">
        <v>10</v>
      </c>
      <c r="L83" s="853" t="s">
        <v>11</v>
      </c>
      <c r="M83" s="853" t="s">
        <v>11</v>
      </c>
      <c r="N83" s="853" t="s">
        <v>15</v>
      </c>
      <c r="O83" s="1383"/>
      <c r="P83" s="855" t="s">
        <v>193</v>
      </c>
      <c r="Q83" s="1393"/>
      <c r="R83" s="1365"/>
      <c r="S83" s="1357"/>
    </row>
    <row r="84" spans="1:19" s="856" customFormat="1" x14ac:dyDescent="0.25">
      <c r="A84" s="1356" t="s">
        <v>365</v>
      </c>
      <c r="B84" s="1348" t="s">
        <v>281</v>
      </c>
      <c r="C84" s="852"/>
      <c r="D84" s="1351">
        <v>698000000</v>
      </c>
      <c r="E84" s="853" t="s">
        <v>193</v>
      </c>
      <c r="F84" s="853" t="s">
        <v>193</v>
      </c>
      <c r="G84" s="853"/>
      <c r="H84" s="853" t="s">
        <v>193</v>
      </c>
      <c r="I84" s="853"/>
      <c r="J84" s="853"/>
      <c r="K84" s="853" t="s">
        <v>193</v>
      </c>
      <c r="L84" s="853"/>
      <c r="M84" s="853"/>
      <c r="N84" s="853"/>
      <c r="O84" s="1383"/>
      <c r="P84" s="1785" t="s">
        <v>193</v>
      </c>
      <c r="Q84" s="1786" t="s">
        <v>1128</v>
      </c>
      <c r="R84" s="1365"/>
      <c r="S84" s="1357"/>
    </row>
    <row r="85" spans="1:19" s="856" customFormat="1" x14ac:dyDescent="0.25">
      <c r="A85" s="1356" t="s">
        <v>365</v>
      </c>
      <c r="B85" s="1348" t="s">
        <v>272</v>
      </c>
      <c r="C85" s="852"/>
      <c r="D85" s="1351">
        <v>1025000000</v>
      </c>
      <c r="E85" s="853" t="s">
        <v>193</v>
      </c>
      <c r="F85" s="853" t="s">
        <v>193</v>
      </c>
      <c r="G85" s="853"/>
      <c r="H85" s="853" t="s">
        <v>193</v>
      </c>
      <c r="I85" s="853"/>
      <c r="J85" s="853"/>
      <c r="K85" s="853" t="s">
        <v>193</v>
      </c>
      <c r="L85" s="853"/>
      <c r="M85" s="853"/>
      <c r="N85" s="853"/>
      <c r="O85" s="1383"/>
      <c r="P85" s="1785"/>
      <c r="Q85" s="1786"/>
      <c r="R85" s="1365"/>
      <c r="S85" s="1357"/>
    </row>
    <row r="86" spans="1:19" s="856" customFormat="1" x14ac:dyDescent="0.25">
      <c r="A86" s="1356" t="s">
        <v>365</v>
      </c>
      <c r="B86" s="1348" t="s">
        <v>311</v>
      </c>
      <c r="C86" s="852"/>
      <c r="D86" s="1351">
        <v>1580000000</v>
      </c>
      <c r="E86" s="853" t="s">
        <v>193</v>
      </c>
      <c r="F86" s="853" t="s">
        <v>193</v>
      </c>
      <c r="G86" s="853"/>
      <c r="H86" s="853" t="s">
        <v>193</v>
      </c>
      <c r="I86" s="853"/>
      <c r="J86" s="853"/>
      <c r="K86" s="853" t="s">
        <v>193</v>
      </c>
      <c r="L86" s="853"/>
      <c r="M86" s="853"/>
      <c r="N86" s="853"/>
      <c r="O86" s="1383"/>
      <c r="P86" s="1785"/>
      <c r="Q86" s="1786"/>
      <c r="R86" s="1365"/>
      <c r="S86" s="1357"/>
    </row>
    <row r="87" spans="1:19" s="856" customFormat="1" x14ac:dyDescent="0.25">
      <c r="A87" s="1356" t="s">
        <v>365</v>
      </c>
      <c r="B87" s="1348" t="s">
        <v>348</v>
      </c>
      <c r="C87" s="852"/>
      <c r="D87" s="1351">
        <v>983000000</v>
      </c>
      <c r="E87" s="853" t="s">
        <v>193</v>
      </c>
      <c r="F87" s="853" t="s">
        <v>193</v>
      </c>
      <c r="G87" s="853"/>
      <c r="H87" s="853" t="s">
        <v>193</v>
      </c>
      <c r="I87" s="853"/>
      <c r="J87" s="853"/>
      <c r="K87" s="853" t="s">
        <v>193</v>
      </c>
      <c r="L87" s="853"/>
      <c r="M87" s="853"/>
      <c r="N87" s="853"/>
      <c r="O87" s="1383"/>
      <c r="P87" s="1785"/>
      <c r="Q87" s="1786"/>
      <c r="R87" s="1365"/>
      <c r="S87" s="1357"/>
    </row>
    <row r="88" spans="1:19" s="856" customFormat="1" x14ac:dyDescent="0.25">
      <c r="A88" s="1356" t="s">
        <v>365</v>
      </c>
      <c r="B88" s="1348" t="s">
        <v>349</v>
      </c>
      <c r="C88" s="852"/>
      <c r="D88" s="1351">
        <v>955000000</v>
      </c>
      <c r="E88" s="853" t="s">
        <v>193</v>
      </c>
      <c r="F88" s="853" t="s">
        <v>193</v>
      </c>
      <c r="G88" s="853"/>
      <c r="H88" s="853" t="s">
        <v>193</v>
      </c>
      <c r="I88" s="853"/>
      <c r="J88" s="853"/>
      <c r="K88" s="853" t="s">
        <v>193</v>
      </c>
      <c r="L88" s="853"/>
      <c r="M88" s="853"/>
      <c r="N88" s="853"/>
      <c r="O88" s="1383"/>
      <c r="P88" s="1785"/>
      <c r="Q88" s="1786"/>
      <c r="R88" s="1365"/>
      <c r="S88" s="1357"/>
    </row>
    <row r="89" spans="1:19" s="856" customFormat="1" ht="35.25" customHeight="1" x14ac:dyDescent="0.25">
      <c r="A89" s="1356" t="s">
        <v>370</v>
      </c>
      <c r="B89" s="1348" t="s">
        <v>371</v>
      </c>
      <c r="C89" s="852" t="s">
        <v>230</v>
      </c>
      <c r="D89" s="1351">
        <v>1800000000</v>
      </c>
      <c r="E89" s="853" t="s">
        <v>193</v>
      </c>
      <c r="F89" s="853" t="s">
        <v>193</v>
      </c>
      <c r="G89" s="853" t="s">
        <v>65</v>
      </c>
      <c r="H89" s="853" t="s">
        <v>193</v>
      </c>
      <c r="I89" s="854" t="s">
        <v>6</v>
      </c>
      <c r="J89" s="853" t="s">
        <v>7</v>
      </c>
      <c r="K89" s="853" t="s">
        <v>9</v>
      </c>
      <c r="L89" s="853" t="s">
        <v>10</v>
      </c>
      <c r="M89" s="853" t="s">
        <v>10</v>
      </c>
      <c r="N89" s="853" t="s">
        <v>15</v>
      </c>
      <c r="O89" s="1383" t="s">
        <v>1194</v>
      </c>
      <c r="P89" s="863" t="s">
        <v>1052</v>
      </c>
      <c r="Q89" s="1393" t="s">
        <v>1195</v>
      </c>
      <c r="R89" s="1365"/>
      <c r="S89" s="1357"/>
    </row>
    <row r="90" spans="1:19" s="856" customFormat="1" ht="25.5" x14ac:dyDescent="0.25">
      <c r="A90" s="1356" t="s">
        <v>257</v>
      </c>
      <c r="B90" s="1348" t="s">
        <v>258</v>
      </c>
      <c r="C90" s="852" t="s">
        <v>230</v>
      </c>
      <c r="D90" s="1351">
        <v>1800000000</v>
      </c>
      <c r="E90" s="853" t="s">
        <v>193</v>
      </c>
      <c r="F90" s="853" t="s">
        <v>193</v>
      </c>
      <c r="G90" s="853" t="s">
        <v>65</v>
      </c>
      <c r="H90" s="853" t="s">
        <v>193</v>
      </c>
      <c r="I90" s="853" t="s">
        <v>7</v>
      </c>
      <c r="J90" s="853" t="s">
        <v>8</v>
      </c>
      <c r="K90" s="853" t="s">
        <v>12</v>
      </c>
      <c r="L90" s="853" t="s">
        <v>13</v>
      </c>
      <c r="M90" s="853" t="s">
        <v>13</v>
      </c>
      <c r="N90" s="853" t="s">
        <v>15</v>
      </c>
      <c r="O90" s="1383"/>
      <c r="P90" s="855" t="s">
        <v>193</v>
      </c>
      <c r="Q90" s="1393"/>
      <c r="R90" s="1365"/>
      <c r="S90" s="1357"/>
    </row>
    <row r="91" spans="1:19" s="856" customFormat="1" ht="25.5" x14ac:dyDescent="0.25">
      <c r="A91" s="1356" t="s">
        <v>235</v>
      </c>
      <c r="B91" s="1348" t="s">
        <v>236</v>
      </c>
      <c r="C91" s="852" t="s">
        <v>230</v>
      </c>
      <c r="D91" s="1351">
        <v>1800000000</v>
      </c>
      <c r="E91" s="853" t="s">
        <v>193</v>
      </c>
      <c r="F91" s="853" t="s">
        <v>231</v>
      </c>
      <c r="G91" s="853" t="s">
        <v>65</v>
      </c>
      <c r="H91" s="853" t="s">
        <v>193</v>
      </c>
      <c r="I91" s="853" t="s">
        <v>7</v>
      </c>
      <c r="J91" s="853" t="s">
        <v>8</v>
      </c>
      <c r="K91" s="853" t="s">
        <v>12</v>
      </c>
      <c r="L91" s="853" t="s">
        <v>13</v>
      </c>
      <c r="M91" s="853" t="s">
        <v>13</v>
      </c>
      <c r="N91" s="853" t="s">
        <v>15</v>
      </c>
      <c r="O91" s="1383"/>
      <c r="P91" s="855" t="s">
        <v>193</v>
      </c>
      <c r="Q91" s="1393"/>
      <c r="R91" s="1365"/>
      <c r="S91" s="1357"/>
    </row>
    <row r="92" spans="1:19" s="856" customFormat="1" ht="75" x14ac:dyDescent="0.25">
      <c r="A92" s="1356" t="s">
        <v>312</v>
      </c>
      <c r="B92" s="1348" t="s">
        <v>313</v>
      </c>
      <c r="C92" s="852" t="s">
        <v>192</v>
      </c>
      <c r="D92" s="1351">
        <v>1311000000</v>
      </c>
      <c r="E92" s="853" t="s">
        <v>193</v>
      </c>
      <c r="F92" s="853" t="s">
        <v>309</v>
      </c>
      <c r="G92" s="853" t="s">
        <v>65</v>
      </c>
      <c r="H92" s="853" t="s">
        <v>193</v>
      </c>
      <c r="I92" s="854" t="s">
        <v>6</v>
      </c>
      <c r="J92" s="853" t="s">
        <v>6</v>
      </c>
      <c r="K92" s="853" t="s">
        <v>9</v>
      </c>
      <c r="L92" s="853"/>
      <c r="M92" s="853" t="s">
        <v>10</v>
      </c>
      <c r="N92" s="853" t="s">
        <v>15</v>
      </c>
      <c r="O92" s="1372" t="s">
        <v>1196</v>
      </c>
      <c r="P92" s="855" t="s">
        <v>1052</v>
      </c>
      <c r="Q92" s="1393"/>
      <c r="R92" s="1365"/>
      <c r="S92" s="1357"/>
    </row>
    <row r="93" spans="1:19" s="1135" customFormat="1" ht="45" customHeight="1" x14ac:dyDescent="0.2">
      <c r="A93" s="983" t="s">
        <v>280</v>
      </c>
      <c r="B93" s="973" t="s">
        <v>1557</v>
      </c>
      <c r="C93" s="974"/>
      <c r="D93" s="1314">
        <f>SUM(D94:D100)</f>
        <v>9699391000</v>
      </c>
      <c r="E93" s="975"/>
      <c r="F93" s="976"/>
      <c r="G93" s="976"/>
      <c r="H93" s="976"/>
      <c r="I93" s="976"/>
      <c r="J93" s="977"/>
      <c r="K93" s="977"/>
      <c r="L93" s="977"/>
      <c r="M93" s="978"/>
      <c r="N93" s="976"/>
      <c r="O93" s="997"/>
      <c r="P93" s="979"/>
      <c r="Q93" s="1066"/>
      <c r="R93" s="1127"/>
      <c r="S93" s="984"/>
    </row>
    <row r="94" spans="1:19" s="856" customFormat="1" ht="51" x14ac:dyDescent="0.25">
      <c r="A94" s="1356" t="s">
        <v>275</v>
      </c>
      <c r="B94" s="1348" t="s">
        <v>276</v>
      </c>
      <c r="C94" s="852" t="s">
        <v>277</v>
      </c>
      <c r="D94" s="1351">
        <v>3000000000</v>
      </c>
      <c r="E94" s="853" t="s">
        <v>193</v>
      </c>
      <c r="F94" s="853" t="s">
        <v>193</v>
      </c>
      <c r="G94" s="853" t="s">
        <v>65</v>
      </c>
      <c r="H94" s="853" t="s">
        <v>193</v>
      </c>
      <c r="I94" s="854" t="s">
        <v>5</v>
      </c>
      <c r="J94" s="853" t="s">
        <v>6</v>
      </c>
      <c r="K94" s="853" t="s">
        <v>9</v>
      </c>
      <c r="L94" s="853" t="s">
        <v>9</v>
      </c>
      <c r="M94" s="853" t="s">
        <v>10</v>
      </c>
      <c r="N94" s="853" t="s">
        <v>15</v>
      </c>
      <c r="O94" s="1372" t="s">
        <v>1197</v>
      </c>
      <c r="P94" s="855" t="s">
        <v>1052</v>
      </c>
      <c r="Q94" s="1393" t="s">
        <v>1198</v>
      </c>
      <c r="R94" s="1365"/>
      <c r="S94" s="1357"/>
    </row>
    <row r="95" spans="1:19" s="856" customFormat="1" ht="60" x14ac:dyDescent="0.25">
      <c r="A95" s="1356" t="s">
        <v>275</v>
      </c>
      <c r="B95" s="1348" t="s">
        <v>278</v>
      </c>
      <c r="C95" s="852" t="s">
        <v>279</v>
      </c>
      <c r="D95" s="1351">
        <v>700000000</v>
      </c>
      <c r="E95" s="853" t="s">
        <v>193</v>
      </c>
      <c r="F95" s="853" t="s">
        <v>193</v>
      </c>
      <c r="G95" s="853" t="s">
        <v>65</v>
      </c>
      <c r="H95" s="853" t="s">
        <v>193</v>
      </c>
      <c r="I95" s="854" t="s">
        <v>5</v>
      </c>
      <c r="J95" s="853" t="s">
        <v>6</v>
      </c>
      <c r="K95" s="853" t="s">
        <v>9</v>
      </c>
      <c r="L95" s="853" t="s">
        <v>9</v>
      </c>
      <c r="M95" s="853" t="s">
        <v>10</v>
      </c>
      <c r="N95" s="853" t="s">
        <v>15</v>
      </c>
      <c r="O95" s="1372" t="s">
        <v>1199</v>
      </c>
      <c r="P95" s="855" t="s">
        <v>193</v>
      </c>
      <c r="Q95" s="1393"/>
      <c r="R95" s="1365"/>
      <c r="S95" s="1357"/>
    </row>
    <row r="96" spans="1:19" s="856" customFormat="1" x14ac:dyDescent="0.25">
      <c r="A96" s="1356" t="s">
        <v>280</v>
      </c>
      <c r="B96" s="1348" t="s">
        <v>281</v>
      </c>
      <c r="C96" s="852"/>
      <c r="D96" s="1351">
        <v>100000000</v>
      </c>
      <c r="E96" s="853" t="s">
        <v>193</v>
      </c>
      <c r="F96" s="853" t="s">
        <v>193</v>
      </c>
      <c r="G96" s="853"/>
      <c r="H96" s="853" t="s">
        <v>193</v>
      </c>
      <c r="I96" s="853"/>
      <c r="J96" s="853"/>
      <c r="K96" s="853" t="s">
        <v>193</v>
      </c>
      <c r="L96" s="853"/>
      <c r="M96" s="853"/>
      <c r="N96" s="853"/>
      <c r="O96" s="1383"/>
      <c r="P96" s="855"/>
      <c r="Q96" s="1393"/>
      <c r="R96" s="1365"/>
      <c r="S96" s="1357"/>
    </row>
    <row r="97" spans="1:19" s="856" customFormat="1" ht="60" x14ac:dyDescent="0.25">
      <c r="A97" s="1356" t="s">
        <v>282</v>
      </c>
      <c r="B97" s="1348" t="s">
        <v>864</v>
      </c>
      <c r="C97" s="852" t="s">
        <v>239</v>
      </c>
      <c r="D97" s="1351">
        <v>4363503841</v>
      </c>
      <c r="E97" s="852" t="s">
        <v>684</v>
      </c>
      <c r="F97" s="853" t="s">
        <v>284</v>
      </c>
      <c r="G97" s="853" t="s">
        <v>65</v>
      </c>
      <c r="H97" s="853" t="s">
        <v>193</v>
      </c>
      <c r="I97" s="853" t="s">
        <v>285</v>
      </c>
      <c r="J97" s="853" t="s">
        <v>193</v>
      </c>
      <c r="K97" s="853" t="s">
        <v>4</v>
      </c>
      <c r="L97" s="853">
        <v>2017</v>
      </c>
      <c r="M97" s="853" t="s">
        <v>7</v>
      </c>
      <c r="N97" s="853" t="s">
        <v>10</v>
      </c>
      <c r="O97" s="1383" t="s">
        <v>1135</v>
      </c>
      <c r="P97" s="855" t="s">
        <v>1052</v>
      </c>
      <c r="Q97" s="1392" t="s">
        <v>1277</v>
      </c>
      <c r="R97" s="1366" t="s">
        <v>1158</v>
      </c>
      <c r="S97" s="1358" t="s">
        <v>1159</v>
      </c>
    </row>
    <row r="98" spans="1:19" s="856" customFormat="1" ht="38.25" x14ac:dyDescent="0.25">
      <c r="A98" s="1356" t="s">
        <v>282</v>
      </c>
      <c r="B98" s="1348" t="s">
        <v>683</v>
      </c>
      <c r="C98" s="852" t="s">
        <v>682</v>
      </c>
      <c r="D98" s="1351">
        <v>736887000</v>
      </c>
      <c r="E98" s="853" t="s">
        <v>193</v>
      </c>
      <c r="F98" s="853" t="s">
        <v>193</v>
      </c>
      <c r="G98" s="853" t="s">
        <v>65</v>
      </c>
      <c r="H98" s="853" t="s">
        <v>193</v>
      </c>
      <c r="I98" s="854" t="s">
        <v>6</v>
      </c>
      <c r="J98" s="853" t="s">
        <v>6</v>
      </c>
      <c r="K98" s="853" t="s">
        <v>9</v>
      </c>
      <c r="L98" s="853" t="s">
        <v>10</v>
      </c>
      <c r="M98" s="853" t="s">
        <v>10</v>
      </c>
      <c r="N98" s="853" t="s">
        <v>10</v>
      </c>
      <c r="O98" s="1384" t="s">
        <v>1260</v>
      </c>
      <c r="P98" s="855" t="s">
        <v>1056</v>
      </c>
      <c r="Q98" s="1393" t="s">
        <v>1192</v>
      </c>
      <c r="R98" s="1365"/>
      <c r="S98" s="1357"/>
    </row>
    <row r="99" spans="1:19" s="856" customFormat="1" ht="150" x14ac:dyDescent="0.25">
      <c r="A99" s="1356" t="s">
        <v>275</v>
      </c>
      <c r="B99" s="1348" t="s">
        <v>286</v>
      </c>
      <c r="C99" s="852" t="s">
        <v>287</v>
      </c>
      <c r="D99" s="1351">
        <v>600000000</v>
      </c>
      <c r="E99" s="853" t="s">
        <v>193</v>
      </c>
      <c r="F99" s="853" t="s">
        <v>193</v>
      </c>
      <c r="G99" s="853" t="s">
        <v>65</v>
      </c>
      <c r="H99" s="853" t="s">
        <v>193</v>
      </c>
      <c r="I99" s="854" t="s">
        <v>6</v>
      </c>
      <c r="J99" s="853" t="s">
        <v>6</v>
      </c>
      <c r="K99" s="853" t="s">
        <v>9</v>
      </c>
      <c r="L99" s="853" t="s">
        <v>10</v>
      </c>
      <c r="M99" s="853" t="s">
        <v>10</v>
      </c>
      <c r="N99" s="853" t="s">
        <v>15</v>
      </c>
      <c r="O99" s="1386" t="s">
        <v>1268</v>
      </c>
      <c r="P99" s="855" t="s">
        <v>1056</v>
      </c>
      <c r="Q99" s="1393" t="s">
        <v>1192</v>
      </c>
      <c r="R99" s="1365"/>
      <c r="S99" s="1357"/>
    </row>
    <row r="100" spans="1:19" s="856" customFormat="1" ht="45" x14ac:dyDescent="0.25">
      <c r="A100" s="1356" t="s">
        <v>275</v>
      </c>
      <c r="B100" s="1348" t="s">
        <v>681</v>
      </c>
      <c r="C100" s="852" t="s">
        <v>230</v>
      </c>
      <c r="D100" s="1351">
        <f>199000000+159</f>
        <v>199000159</v>
      </c>
      <c r="E100" s="853" t="s">
        <v>193</v>
      </c>
      <c r="F100" s="853" t="s">
        <v>193</v>
      </c>
      <c r="G100" s="853" t="s">
        <v>65</v>
      </c>
      <c r="H100" s="853" t="s">
        <v>193</v>
      </c>
      <c r="I100" s="854" t="s">
        <v>6</v>
      </c>
      <c r="J100" s="853" t="s">
        <v>6</v>
      </c>
      <c r="K100" s="853" t="s">
        <v>9</v>
      </c>
      <c r="L100" s="853" t="s">
        <v>10</v>
      </c>
      <c r="M100" s="853" t="s">
        <v>10</v>
      </c>
      <c r="N100" s="853" t="s">
        <v>14</v>
      </c>
      <c r="O100" s="1384" t="s">
        <v>1262</v>
      </c>
      <c r="P100" s="855" t="s">
        <v>1056</v>
      </c>
      <c r="Q100" s="1393" t="s">
        <v>1192</v>
      </c>
      <c r="R100" s="1365"/>
      <c r="S100" s="1357"/>
    </row>
    <row r="101" spans="1:19" s="1135" customFormat="1" ht="53.25" customHeight="1" x14ac:dyDescent="0.2">
      <c r="A101" s="983" t="s">
        <v>1558</v>
      </c>
      <c r="B101" s="973" t="s">
        <v>1559</v>
      </c>
      <c r="C101" s="974"/>
      <c r="D101" s="1314">
        <f>+D102</f>
        <v>700000000</v>
      </c>
      <c r="E101" s="975"/>
      <c r="F101" s="976"/>
      <c r="G101" s="976"/>
      <c r="H101" s="976"/>
      <c r="I101" s="976"/>
      <c r="J101" s="977"/>
      <c r="K101" s="977"/>
      <c r="L101" s="977"/>
      <c r="M101" s="978"/>
      <c r="N101" s="976"/>
      <c r="O101" s="997"/>
      <c r="P101" s="979"/>
      <c r="Q101" s="1066"/>
      <c r="R101" s="1127"/>
      <c r="S101" s="984"/>
    </row>
    <row r="102" spans="1:19" s="856" customFormat="1" ht="38.25" x14ac:dyDescent="0.25">
      <c r="A102" s="1356" t="s">
        <v>289</v>
      </c>
      <c r="B102" s="1348" t="s">
        <v>290</v>
      </c>
      <c r="C102" s="852" t="s">
        <v>230</v>
      </c>
      <c r="D102" s="1351">
        <v>700000000</v>
      </c>
      <c r="E102" s="853" t="s">
        <v>193</v>
      </c>
      <c r="F102" s="853" t="s">
        <v>291</v>
      </c>
      <c r="G102" s="853" t="s">
        <v>65</v>
      </c>
      <c r="H102" s="853" t="s">
        <v>193</v>
      </c>
      <c r="I102" s="854" t="s">
        <v>6</v>
      </c>
      <c r="J102" s="853" t="s">
        <v>7</v>
      </c>
      <c r="K102" s="853" t="s">
        <v>8</v>
      </c>
      <c r="L102" s="853" t="s">
        <v>9</v>
      </c>
      <c r="M102" s="853" t="s">
        <v>9</v>
      </c>
      <c r="N102" s="853" t="s">
        <v>12</v>
      </c>
      <c r="O102" s="1383"/>
      <c r="P102" s="855" t="s">
        <v>1056</v>
      </c>
      <c r="Q102" s="1393" t="s">
        <v>1192</v>
      </c>
      <c r="R102" s="1365"/>
      <c r="S102" s="1357"/>
    </row>
    <row r="103" spans="1:19" s="1135" customFormat="1" ht="41.25" customHeight="1" x14ac:dyDescent="0.2">
      <c r="A103" s="983" t="s">
        <v>1560</v>
      </c>
      <c r="B103" s="973" t="s">
        <v>1561</v>
      </c>
      <c r="C103" s="974"/>
      <c r="D103" s="1314">
        <f>SUM(D104:D106)</f>
        <v>25200000000</v>
      </c>
      <c r="E103" s="975"/>
      <c r="F103" s="976"/>
      <c r="G103" s="976"/>
      <c r="H103" s="976"/>
      <c r="I103" s="976"/>
      <c r="J103" s="977"/>
      <c r="K103" s="977"/>
      <c r="L103" s="977"/>
      <c r="M103" s="978"/>
      <c r="N103" s="976"/>
      <c r="O103" s="997"/>
      <c r="P103" s="979"/>
      <c r="Q103" s="1066"/>
      <c r="R103" s="1127"/>
      <c r="S103" s="984"/>
    </row>
    <row r="104" spans="1:19" s="856" customFormat="1" ht="60" x14ac:dyDescent="0.25">
      <c r="A104" s="1356" t="s">
        <v>298</v>
      </c>
      <c r="B104" s="1348" t="s">
        <v>680</v>
      </c>
      <c r="C104" s="852" t="s">
        <v>265</v>
      </c>
      <c r="D104" s="1351">
        <v>15000000000</v>
      </c>
      <c r="E104" s="852" t="s">
        <v>679</v>
      </c>
      <c r="F104" s="853" t="s">
        <v>300</v>
      </c>
      <c r="G104" s="853" t="s">
        <v>65</v>
      </c>
      <c r="H104" s="853" t="s">
        <v>193</v>
      </c>
      <c r="I104" s="853" t="s">
        <v>285</v>
      </c>
      <c r="J104" s="853" t="s">
        <v>193</v>
      </c>
      <c r="K104" s="853" t="s">
        <v>4</v>
      </c>
      <c r="L104" s="853">
        <v>2017</v>
      </c>
      <c r="M104" s="853" t="s">
        <v>10</v>
      </c>
      <c r="N104" s="853" t="s">
        <v>10</v>
      </c>
      <c r="O104" s="1383" t="s">
        <v>1176</v>
      </c>
      <c r="P104" s="860" t="s">
        <v>1052</v>
      </c>
      <c r="Q104" s="1392" t="s">
        <v>1283</v>
      </c>
      <c r="R104" s="1366" t="s">
        <v>1200</v>
      </c>
      <c r="S104" s="1358" t="s">
        <v>1201</v>
      </c>
    </row>
    <row r="105" spans="1:19" s="856" customFormat="1" ht="25.5" customHeight="1" x14ac:dyDescent="0.25">
      <c r="A105" s="1356" t="s">
        <v>366</v>
      </c>
      <c r="B105" s="1348" t="s">
        <v>367</v>
      </c>
      <c r="C105" s="852" t="s">
        <v>358</v>
      </c>
      <c r="D105" s="1351">
        <v>200000000</v>
      </c>
      <c r="E105" s="852" t="s">
        <v>193</v>
      </c>
      <c r="F105" s="853" t="s">
        <v>193</v>
      </c>
      <c r="G105" s="853"/>
      <c r="H105" s="853" t="s">
        <v>193</v>
      </c>
      <c r="I105" s="853" t="s">
        <v>6</v>
      </c>
      <c r="J105" s="853" t="s">
        <v>6</v>
      </c>
      <c r="K105" s="853" t="s">
        <v>6</v>
      </c>
      <c r="L105" s="853" t="s">
        <v>7</v>
      </c>
      <c r="M105" s="853" t="s">
        <v>7</v>
      </c>
      <c r="N105" s="853" t="s">
        <v>15</v>
      </c>
      <c r="O105" s="1383" t="s">
        <v>1284</v>
      </c>
      <c r="P105" s="860" t="s">
        <v>193</v>
      </c>
      <c r="Q105" s="1392"/>
      <c r="R105" s="1366" t="s">
        <v>1174</v>
      </c>
      <c r="S105" s="1358"/>
    </row>
    <row r="106" spans="1:19" s="856" customFormat="1" ht="76.5" x14ac:dyDescent="0.25">
      <c r="A106" s="1356" t="s">
        <v>368</v>
      </c>
      <c r="B106" s="1348" t="s">
        <v>369</v>
      </c>
      <c r="C106" s="852"/>
      <c r="D106" s="1351">
        <v>10000000000</v>
      </c>
      <c r="E106" s="853" t="s">
        <v>193</v>
      </c>
      <c r="F106" s="853" t="s">
        <v>193</v>
      </c>
      <c r="G106" s="853" t="s">
        <v>193</v>
      </c>
      <c r="H106" s="853" t="s">
        <v>193</v>
      </c>
      <c r="I106" s="853" t="s">
        <v>250</v>
      </c>
      <c r="J106" s="853"/>
      <c r="K106" s="853" t="s">
        <v>1151</v>
      </c>
      <c r="L106" s="853"/>
      <c r="M106" s="853"/>
      <c r="N106" s="853"/>
      <c r="O106" s="1387" t="s">
        <v>1285</v>
      </c>
      <c r="P106" s="855"/>
      <c r="Q106" s="1393"/>
      <c r="R106" s="1366"/>
      <c r="S106" s="1361"/>
    </row>
    <row r="107" spans="1:19" s="1381" customFormat="1" ht="31.5" customHeight="1" thickBot="1" x14ac:dyDescent="0.3">
      <c r="A107" s="1373"/>
      <c r="B107" s="1374"/>
      <c r="C107" s="1375" t="s">
        <v>543</v>
      </c>
      <c r="D107" s="1400">
        <f>+D8+D18+D22+D39+D49+D53+D59+D74+D93+D101+D103</f>
        <v>124411724106</v>
      </c>
      <c r="E107" s="1376"/>
      <c r="F107" s="1376"/>
      <c r="G107" s="1377"/>
      <c r="H107" s="1377"/>
      <c r="I107" s="1376"/>
      <c r="J107" s="1376"/>
      <c r="K107" s="1376"/>
      <c r="L107" s="1376"/>
      <c r="M107" s="1376"/>
      <c r="N107" s="1376"/>
      <c r="O107" s="1388"/>
      <c r="P107" s="1378"/>
      <c r="Q107" s="1396"/>
      <c r="R107" s="1380"/>
      <c r="S107" s="1379"/>
    </row>
    <row r="108" spans="1:19" ht="15.75" thickTop="1" x14ac:dyDescent="0.25">
      <c r="D108" s="1353"/>
    </row>
    <row r="110" spans="1:19" x14ac:dyDescent="0.25">
      <c r="O110" s="1389" t="s">
        <v>990</v>
      </c>
      <c r="P110" s="826">
        <v>73</v>
      </c>
      <c r="Q110" s="1391">
        <v>1</v>
      </c>
    </row>
    <row r="111" spans="1:19" x14ac:dyDescent="0.25">
      <c r="O111" s="1390" t="s">
        <v>991</v>
      </c>
      <c r="P111" s="826">
        <v>48</v>
      </c>
      <c r="Q111" s="1390"/>
    </row>
    <row r="112" spans="1:19" x14ac:dyDescent="0.25">
      <c r="O112" s="1390" t="s">
        <v>994</v>
      </c>
      <c r="P112" s="826">
        <v>24</v>
      </c>
      <c r="Q112" s="1390"/>
    </row>
    <row r="113" spans="15:17" x14ac:dyDescent="0.25">
      <c r="O113" s="1390" t="s">
        <v>992</v>
      </c>
      <c r="P113" s="844">
        <f>P112/P111</f>
        <v>0.5</v>
      </c>
      <c r="Q113" s="1390"/>
    </row>
    <row r="114" spans="15:17" x14ac:dyDescent="0.25">
      <c r="O114" s="1389" t="s">
        <v>993</v>
      </c>
      <c r="P114" s="864">
        <f>(P113*25%)</f>
        <v>0.125</v>
      </c>
      <c r="Q114" s="1397">
        <v>0.125</v>
      </c>
    </row>
    <row r="115" spans="15:17" x14ac:dyDescent="0.25">
      <c r="O115" s="1391"/>
      <c r="P115" s="845"/>
      <c r="Q115" s="1390"/>
    </row>
    <row r="116" spans="15:17" x14ac:dyDescent="0.25">
      <c r="O116" s="1390" t="s">
        <v>995</v>
      </c>
      <c r="P116" s="826">
        <v>24</v>
      </c>
      <c r="Q116" s="1390"/>
    </row>
    <row r="117" spans="15:17" x14ac:dyDescent="0.25">
      <c r="O117" s="1390" t="s">
        <v>1040</v>
      </c>
      <c r="P117" s="826">
        <v>9</v>
      </c>
      <c r="Q117" s="1390"/>
    </row>
    <row r="118" spans="15:17" x14ac:dyDescent="0.25">
      <c r="O118" s="1390" t="s">
        <v>1015</v>
      </c>
      <c r="P118" s="826">
        <v>3</v>
      </c>
      <c r="Q118" s="1390"/>
    </row>
  </sheetData>
  <mergeCells count="20">
    <mergeCell ref="R5:S6"/>
    <mergeCell ref="P84:P88"/>
    <mergeCell ref="Q84:Q88"/>
    <mergeCell ref="P46:P48"/>
    <mergeCell ref="Q46:Q48"/>
    <mergeCell ref="P56:P58"/>
    <mergeCell ref="Q56:Q58"/>
    <mergeCell ref="P69:P73"/>
    <mergeCell ref="Q69:Q73"/>
    <mergeCell ref="F5:F6"/>
    <mergeCell ref="G5:G6"/>
    <mergeCell ref="H5:H6"/>
    <mergeCell ref="I5:N6"/>
    <mergeCell ref="A3:Q3"/>
    <mergeCell ref="O5:Q6"/>
    <mergeCell ref="A5:A7"/>
    <mergeCell ref="B5:B7"/>
    <mergeCell ref="C5:C7"/>
    <mergeCell ref="D5:D7"/>
    <mergeCell ref="E5:E6"/>
  </mergeCells>
  <pageMargins left="0.7" right="0.7" top="0.75" bottom="0.75" header="0.3" footer="0.3"/>
  <pageSetup orientation="portrait" r:id="rId1"/>
  <legacy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6" tint="0.39997558519241921"/>
  </sheetPr>
  <dimension ref="A3:FT101"/>
  <sheetViews>
    <sheetView workbookViewId="0"/>
  </sheetViews>
  <sheetFormatPr baseColWidth="10" defaultRowHeight="15" x14ac:dyDescent="0.25"/>
  <cols>
    <col min="1" max="1" width="46.42578125" style="665" customWidth="1"/>
    <col min="2" max="2" width="29.140625" style="665" customWidth="1"/>
    <col min="3" max="3" width="18" style="665" customWidth="1"/>
    <col min="4" max="4" width="19.140625" style="665" customWidth="1"/>
    <col min="5" max="5" width="30.28515625" style="665" customWidth="1"/>
    <col min="6" max="6" width="33.28515625" style="665" customWidth="1"/>
    <col min="7" max="7" width="17" style="665" customWidth="1"/>
    <col min="8" max="9" width="18.7109375" style="665" customWidth="1"/>
    <col min="10" max="10" width="18.28515625" style="665" customWidth="1"/>
    <col min="11" max="11" width="16" style="665" customWidth="1"/>
    <col min="12" max="12" width="13.7109375" style="665" customWidth="1"/>
    <col min="13" max="13" width="12.7109375" style="665" customWidth="1"/>
    <col min="14" max="14" width="16" style="665" customWidth="1"/>
    <col min="15" max="16384" width="11.42578125" style="665"/>
  </cols>
  <sheetData>
    <row r="3" spans="1:14" ht="78.75" customHeight="1" x14ac:dyDescent="0.25">
      <c r="A3" s="1519" t="s">
        <v>888</v>
      </c>
      <c r="B3" s="1520"/>
      <c r="C3" s="1520"/>
      <c r="D3" s="1520"/>
      <c r="E3" s="1520"/>
      <c r="F3" s="1520"/>
      <c r="G3" s="1520"/>
      <c r="H3" s="1520"/>
      <c r="I3" s="1520"/>
      <c r="J3" s="1520"/>
      <c r="K3" s="1520"/>
      <c r="L3" s="1520"/>
      <c r="M3" s="1520"/>
      <c r="N3" s="1520"/>
    </row>
    <row r="4" spans="1:14" ht="15.75" thickBot="1" x14ac:dyDescent="0.3">
      <c r="A4" s="741"/>
      <c r="B4" s="741"/>
      <c r="C4" s="741"/>
      <c r="D4" s="741"/>
      <c r="E4" s="741"/>
      <c r="F4" s="741"/>
      <c r="G4" s="741"/>
      <c r="H4" s="741"/>
      <c r="I4" s="741"/>
      <c r="J4" s="741"/>
      <c r="K4" s="741"/>
      <c r="L4" s="741"/>
      <c r="M4" s="741"/>
      <c r="N4" s="741"/>
    </row>
    <row r="5" spans="1:14" ht="15.75" thickBot="1" x14ac:dyDescent="0.3">
      <c r="A5" s="1787" t="s">
        <v>41</v>
      </c>
      <c r="B5" s="1788" t="s">
        <v>42</v>
      </c>
      <c r="C5" s="1787" t="s">
        <v>43</v>
      </c>
      <c r="D5" s="1787" t="s">
        <v>182</v>
      </c>
      <c r="E5" s="1791" t="s">
        <v>183</v>
      </c>
      <c r="F5" s="1787" t="s">
        <v>184</v>
      </c>
      <c r="G5" s="1788" t="s">
        <v>185</v>
      </c>
      <c r="H5" s="1788" t="s">
        <v>186</v>
      </c>
      <c r="I5" s="1793" t="s">
        <v>49</v>
      </c>
      <c r="J5" s="1794"/>
      <c r="K5" s="1794"/>
      <c r="L5" s="1794"/>
      <c r="M5" s="1794"/>
      <c r="N5" s="1795"/>
    </row>
    <row r="6" spans="1:14" ht="15.75" thickBot="1" x14ac:dyDescent="0.3">
      <c r="A6" s="1787"/>
      <c r="B6" s="1789"/>
      <c r="C6" s="1787"/>
      <c r="D6" s="1787"/>
      <c r="E6" s="1792"/>
      <c r="F6" s="1787"/>
      <c r="G6" s="1790"/>
      <c r="H6" s="1790"/>
      <c r="I6" s="1796"/>
      <c r="J6" s="1797"/>
      <c r="K6" s="1797"/>
      <c r="L6" s="1797"/>
      <c r="M6" s="1797"/>
      <c r="N6" s="1798"/>
    </row>
    <row r="7" spans="1:14" s="669" customFormat="1" ht="68.25" customHeight="1" thickBot="1" x14ac:dyDescent="0.3">
      <c r="A7" s="1787"/>
      <c r="B7" s="1790"/>
      <c r="C7" s="1787"/>
      <c r="D7" s="1787"/>
      <c r="E7" s="742" t="s">
        <v>50</v>
      </c>
      <c r="F7" s="766" t="s">
        <v>51</v>
      </c>
      <c r="G7" s="766" t="s">
        <v>52</v>
      </c>
      <c r="H7" s="766" t="s">
        <v>53</v>
      </c>
      <c r="I7" s="744" t="s">
        <v>54</v>
      </c>
      <c r="J7" s="744" t="s">
        <v>187</v>
      </c>
      <c r="K7" s="744" t="s">
        <v>188</v>
      </c>
      <c r="L7" s="744" t="s">
        <v>59</v>
      </c>
      <c r="M7" s="742" t="s">
        <v>189</v>
      </c>
      <c r="N7" s="742" t="s">
        <v>190</v>
      </c>
    </row>
    <row r="8" spans="1:14" s="669" customFormat="1" ht="51" x14ac:dyDescent="0.25">
      <c r="A8" s="746" t="s">
        <v>860</v>
      </c>
      <c r="B8" s="747" t="s">
        <v>859</v>
      </c>
      <c r="C8" s="748" t="s">
        <v>379</v>
      </c>
      <c r="D8" s="749">
        <v>4883051308</v>
      </c>
      <c r="E8" s="750">
        <v>7725000000</v>
      </c>
      <c r="F8" s="719" t="s">
        <v>782</v>
      </c>
      <c r="G8" s="674" t="s">
        <v>65</v>
      </c>
      <c r="H8" s="719" t="s">
        <v>381</v>
      </c>
      <c r="I8" s="720" t="s">
        <v>703</v>
      </c>
      <c r="J8" s="720" t="s">
        <v>703</v>
      </c>
      <c r="K8" s="720" t="s">
        <v>703</v>
      </c>
      <c r="L8" s="720" t="s">
        <v>703</v>
      </c>
      <c r="M8" s="740" t="s">
        <v>703</v>
      </c>
      <c r="N8" s="739">
        <v>43282</v>
      </c>
    </row>
    <row r="9" spans="1:14" s="669" customFormat="1" ht="51" x14ac:dyDescent="0.25">
      <c r="A9" s="751" t="s">
        <v>858</v>
      </c>
      <c r="B9" s="752" t="s">
        <v>378</v>
      </c>
      <c r="C9" s="753" t="s">
        <v>382</v>
      </c>
      <c r="D9" s="754">
        <v>2016948692</v>
      </c>
      <c r="E9" s="755">
        <v>6094301308</v>
      </c>
      <c r="F9" s="719" t="s">
        <v>782</v>
      </c>
      <c r="G9" s="674" t="s">
        <v>65</v>
      </c>
      <c r="H9" s="719" t="s">
        <v>381</v>
      </c>
      <c r="I9" s="690" t="s">
        <v>14</v>
      </c>
      <c r="J9" s="690" t="s">
        <v>14</v>
      </c>
      <c r="K9" s="690" t="s">
        <v>15</v>
      </c>
      <c r="L9" s="690" t="s">
        <v>15</v>
      </c>
      <c r="M9" s="689" t="s">
        <v>15</v>
      </c>
      <c r="N9" s="738">
        <v>43800</v>
      </c>
    </row>
    <row r="10" spans="1:14" s="669" customFormat="1" ht="60.75" thickBot="1" x14ac:dyDescent="0.3">
      <c r="A10" s="682" t="s">
        <v>857</v>
      </c>
      <c r="B10" s="725" t="s">
        <v>384</v>
      </c>
      <c r="C10" s="678" t="s">
        <v>772</v>
      </c>
      <c r="D10" s="735">
        <v>500000000</v>
      </c>
      <c r="E10" s="675" t="s">
        <v>193</v>
      </c>
      <c r="F10" s="719" t="s">
        <v>782</v>
      </c>
      <c r="G10" s="688" t="s">
        <v>65</v>
      </c>
      <c r="H10" s="690" t="s">
        <v>381</v>
      </c>
      <c r="I10" s="719" t="s">
        <v>7</v>
      </c>
      <c r="J10" s="690" t="s">
        <v>9</v>
      </c>
      <c r="K10" s="719" t="s">
        <v>9</v>
      </c>
      <c r="L10" s="719" t="s">
        <v>10</v>
      </c>
      <c r="M10" s="718" t="s">
        <v>10</v>
      </c>
      <c r="N10" s="717" t="s">
        <v>14</v>
      </c>
    </row>
    <row r="11" spans="1:14" s="669" customFormat="1" ht="60.75" thickBot="1" x14ac:dyDescent="0.3">
      <c r="A11" s="737" t="s">
        <v>857</v>
      </c>
      <c r="B11" s="725" t="s">
        <v>856</v>
      </c>
      <c r="C11" s="678" t="s">
        <v>772</v>
      </c>
      <c r="D11" s="735">
        <v>800000000</v>
      </c>
      <c r="E11" s="675" t="s">
        <v>193</v>
      </c>
      <c r="F11" s="719" t="s">
        <v>782</v>
      </c>
      <c r="G11" s="688" t="s">
        <v>65</v>
      </c>
      <c r="H11" s="720" t="s">
        <v>381</v>
      </c>
      <c r="I11" s="719" t="s">
        <v>7</v>
      </c>
      <c r="J11" s="690" t="s">
        <v>9</v>
      </c>
      <c r="K11" s="719" t="s">
        <v>9</v>
      </c>
      <c r="L11" s="719" t="s">
        <v>10</v>
      </c>
      <c r="M11" s="718" t="s">
        <v>10</v>
      </c>
      <c r="N11" s="717" t="s">
        <v>14</v>
      </c>
    </row>
    <row r="12" spans="1:14" s="669" customFormat="1" ht="60.75" thickBot="1" x14ac:dyDescent="0.3">
      <c r="A12" s="736" t="s">
        <v>855</v>
      </c>
      <c r="B12" s="725" t="s">
        <v>854</v>
      </c>
      <c r="C12" s="678" t="s">
        <v>772</v>
      </c>
      <c r="D12" s="735">
        <v>1800000000</v>
      </c>
      <c r="E12" s="675" t="s">
        <v>193</v>
      </c>
      <c r="F12" s="719" t="s">
        <v>782</v>
      </c>
      <c r="G12" s="688" t="s">
        <v>65</v>
      </c>
      <c r="H12" s="720" t="s">
        <v>381</v>
      </c>
      <c r="I12" s="719" t="s">
        <v>7</v>
      </c>
      <c r="J12" s="690" t="s">
        <v>9</v>
      </c>
      <c r="K12" s="719" t="s">
        <v>9</v>
      </c>
      <c r="L12" s="719" t="s">
        <v>10</v>
      </c>
      <c r="M12" s="718" t="s">
        <v>10</v>
      </c>
      <c r="N12" s="717" t="s">
        <v>14</v>
      </c>
    </row>
    <row r="13" spans="1:14" s="669" customFormat="1" ht="60.75" thickBot="1" x14ac:dyDescent="0.3">
      <c r="A13" s="682" t="s">
        <v>853</v>
      </c>
      <c r="B13" s="725" t="s">
        <v>852</v>
      </c>
      <c r="C13" s="678" t="s">
        <v>772</v>
      </c>
      <c r="D13" s="734">
        <v>2835000000</v>
      </c>
      <c r="E13" s="675" t="s">
        <v>193</v>
      </c>
      <c r="F13" s="719" t="s">
        <v>765</v>
      </c>
      <c r="G13" s="688" t="s">
        <v>65</v>
      </c>
      <c r="H13" s="720" t="s">
        <v>381</v>
      </c>
      <c r="I13" s="719" t="s">
        <v>7</v>
      </c>
      <c r="J13" s="690" t="s">
        <v>7</v>
      </c>
      <c r="K13" s="719" t="s">
        <v>10</v>
      </c>
      <c r="L13" s="719" t="s">
        <v>10</v>
      </c>
      <c r="M13" s="718" t="s">
        <v>10</v>
      </c>
      <c r="N13" s="717" t="s">
        <v>15</v>
      </c>
    </row>
    <row r="14" spans="1:14" s="669" customFormat="1" ht="51.75" thickBot="1" x14ac:dyDescent="0.3">
      <c r="A14" s="682" t="s">
        <v>851</v>
      </c>
      <c r="B14" s="725" t="s">
        <v>850</v>
      </c>
      <c r="C14" s="678" t="s">
        <v>779</v>
      </c>
      <c r="D14" s="732">
        <v>585000000</v>
      </c>
      <c r="E14" s="675" t="s">
        <v>193</v>
      </c>
      <c r="F14" s="719" t="s">
        <v>765</v>
      </c>
      <c r="G14" s="688" t="s">
        <v>65</v>
      </c>
      <c r="H14" s="720" t="s">
        <v>381</v>
      </c>
      <c r="I14" s="719" t="s">
        <v>7</v>
      </c>
      <c r="J14" s="690" t="s">
        <v>7</v>
      </c>
      <c r="K14" s="719" t="s">
        <v>10</v>
      </c>
      <c r="L14" s="719" t="s">
        <v>10</v>
      </c>
      <c r="M14" s="718" t="s">
        <v>10</v>
      </c>
      <c r="N14" s="717" t="s">
        <v>15</v>
      </c>
    </row>
    <row r="15" spans="1:14" s="669" customFormat="1" ht="51.75" thickBot="1" x14ac:dyDescent="0.3">
      <c r="A15" s="726" t="s">
        <v>849</v>
      </c>
      <c r="B15" s="725" t="s">
        <v>777</v>
      </c>
      <c r="C15" s="678" t="s">
        <v>192</v>
      </c>
      <c r="D15" s="733">
        <v>10000000</v>
      </c>
      <c r="E15" s="675" t="s">
        <v>193</v>
      </c>
      <c r="F15" s="719" t="s">
        <v>765</v>
      </c>
      <c r="G15" s="688" t="s">
        <v>65</v>
      </c>
      <c r="H15" s="720" t="s">
        <v>381</v>
      </c>
      <c r="I15" s="719" t="s">
        <v>5</v>
      </c>
      <c r="J15" s="690" t="s">
        <v>5</v>
      </c>
      <c r="K15" s="719" t="s">
        <v>6</v>
      </c>
      <c r="L15" s="719" t="s">
        <v>7</v>
      </c>
      <c r="M15" s="718" t="s">
        <v>7</v>
      </c>
      <c r="N15" s="717" t="s">
        <v>15</v>
      </c>
    </row>
    <row r="16" spans="1:14" s="669" customFormat="1" ht="51.75" thickBot="1" x14ac:dyDescent="0.3">
      <c r="A16" s="726" t="s">
        <v>848</v>
      </c>
      <c r="B16" s="725" t="s">
        <v>841</v>
      </c>
      <c r="C16" s="678" t="s">
        <v>192</v>
      </c>
      <c r="D16" s="733">
        <v>10000000</v>
      </c>
      <c r="E16" s="675" t="s">
        <v>193</v>
      </c>
      <c r="F16" s="719" t="s">
        <v>765</v>
      </c>
      <c r="G16" s="688" t="s">
        <v>65</v>
      </c>
      <c r="H16" s="720" t="s">
        <v>381</v>
      </c>
      <c r="I16" s="719" t="s">
        <v>5</v>
      </c>
      <c r="J16" s="690" t="s">
        <v>5</v>
      </c>
      <c r="K16" s="719" t="s">
        <v>6</v>
      </c>
      <c r="L16" s="719" t="s">
        <v>7</v>
      </c>
      <c r="M16" s="718" t="s">
        <v>7</v>
      </c>
      <c r="N16" s="717" t="s">
        <v>15</v>
      </c>
    </row>
    <row r="17" spans="1:14" s="669" customFormat="1" ht="60.75" thickBot="1" x14ac:dyDescent="0.3">
      <c r="A17" s="726" t="s">
        <v>847</v>
      </c>
      <c r="B17" s="725" t="s">
        <v>846</v>
      </c>
      <c r="C17" s="678" t="s">
        <v>772</v>
      </c>
      <c r="D17" s="732">
        <v>500000000</v>
      </c>
      <c r="E17" s="675" t="s">
        <v>193</v>
      </c>
      <c r="F17" s="719" t="s">
        <v>765</v>
      </c>
      <c r="G17" s="688" t="s">
        <v>65</v>
      </c>
      <c r="H17" s="720" t="s">
        <v>381</v>
      </c>
      <c r="I17" s="719" t="s">
        <v>7</v>
      </c>
      <c r="J17" s="690" t="s">
        <v>9</v>
      </c>
      <c r="K17" s="719" t="s">
        <v>9</v>
      </c>
      <c r="L17" s="719" t="s">
        <v>10</v>
      </c>
      <c r="M17" s="718" t="s">
        <v>10</v>
      </c>
      <c r="N17" s="717" t="s">
        <v>14</v>
      </c>
    </row>
    <row r="18" spans="1:14" s="669" customFormat="1" ht="60.75" thickBot="1" x14ac:dyDescent="0.3">
      <c r="A18" s="726" t="s">
        <v>774</v>
      </c>
      <c r="B18" s="725" t="s">
        <v>845</v>
      </c>
      <c r="C18" s="678" t="s">
        <v>772</v>
      </c>
      <c r="D18" s="732">
        <v>40000000</v>
      </c>
      <c r="E18" s="675" t="s">
        <v>193</v>
      </c>
      <c r="F18" s="719" t="s">
        <v>765</v>
      </c>
      <c r="G18" s="688" t="s">
        <v>65</v>
      </c>
      <c r="H18" s="720" t="s">
        <v>381</v>
      </c>
      <c r="I18" s="719" t="s">
        <v>7</v>
      </c>
      <c r="J18" s="690" t="s">
        <v>9</v>
      </c>
      <c r="K18" s="719" t="s">
        <v>9</v>
      </c>
      <c r="L18" s="719" t="s">
        <v>10</v>
      </c>
      <c r="M18" s="718" t="s">
        <v>10</v>
      </c>
      <c r="N18" s="717" t="s">
        <v>14</v>
      </c>
    </row>
    <row r="19" spans="1:14" s="669" customFormat="1" ht="51.75" thickBot="1" x14ac:dyDescent="0.3">
      <c r="A19" s="726" t="s">
        <v>844</v>
      </c>
      <c r="B19" s="731" t="s">
        <v>403</v>
      </c>
      <c r="C19" s="678" t="s">
        <v>230</v>
      </c>
      <c r="D19" s="730">
        <v>70000000</v>
      </c>
      <c r="E19" s="675" t="s">
        <v>193</v>
      </c>
      <c r="F19" s="719" t="s">
        <v>765</v>
      </c>
      <c r="G19" s="688" t="s">
        <v>65</v>
      </c>
      <c r="H19" s="720" t="s">
        <v>381</v>
      </c>
      <c r="I19" s="719" t="s">
        <v>5</v>
      </c>
      <c r="J19" s="690" t="s">
        <v>5</v>
      </c>
      <c r="K19" s="719" t="s">
        <v>6</v>
      </c>
      <c r="L19" s="719" t="s">
        <v>7</v>
      </c>
      <c r="M19" s="718" t="s">
        <v>7</v>
      </c>
      <c r="N19" s="717" t="s">
        <v>15</v>
      </c>
    </row>
    <row r="20" spans="1:14" s="669" customFormat="1" ht="51.75" thickBot="1" x14ac:dyDescent="0.3">
      <c r="A20" s="726" t="s">
        <v>843</v>
      </c>
      <c r="B20" s="728" t="s">
        <v>405</v>
      </c>
      <c r="C20" s="678" t="s">
        <v>230</v>
      </c>
      <c r="D20" s="729">
        <v>750000000</v>
      </c>
      <c r="E20" s="675" t="s">
        <v>193</v>
      </c>
      <c r="F20" s="719" t="s">
        <v>765</v>
      </c>
      <c r="G20" s="688" t="s">
        <v>65</v>
      </c>
      <c r="H20" s="720" t="s">
        <v>381</v>
      </c>
      <c r="I20" s="719" t="s">
        <v>6</v>
      </c>
      <c r="J20" s="690" t="s">
        <v>6</v>
      </c>
      <c r="K20" s="719" t="s">
        <v>7</v>
      </c>
      <c r="L20" s="719" t="s">
        <v>8</v>
      </c>
      <c r="M20" s="718" t="s">
        <v>8</v>
      </c>
      <c r="N20" s="717" t="s">
        <v>14</v>
      </c>
    </row>
    <row r="21" spans="1:14" s="669" customFormat="1" ht="63.75" customHeight="1" thickBot="1" x14ac:dyDescent="0.3">
      <c r="A21" s="726" t="s">
        <v>842</v>
      </c>
      <c r="B21" s="728" t="s">
        <v>769</v>
      </c>
      <c r="C21" s="678" t="s">
        <v>766</v>
      </c>
      <c r="D21" s="727">
        <v>60000000</v>
      </c>
      <c r="E21" s="675" t="s">
        <v>703</v>
      </c>
      <c r="F21" s="719" t="s">
        <v>765</v>
      </c>
      <c r="G21" s="688" t="s">
        <v>65</v>
      </c>
      <c r="H21" s="720" t="s">
        <v>381</v>
      </c>
      <c r="I21" s="719" t="s">
        <v>6</v>
      </c>
      <c r="J21" s="690" t="s">
        <v>6</v>
      </c>
      <c r="K21" s="719" t="s">
        <v>7</v>
      </c>
      <c r="L21" s="719" t="s">
        <v>8</v>
      </c>
      <c r="M21" s="718" t="s">
        <v>8</v>
      </c>
      <c r="N21" s="717" t="s">
        <v>14</v>
      </c>
    </row>
    <row r="22" spans="1:14" s="669" customFormat="1" ht="60.75" thickBot="1" x14ac:dyDescent="0.3">
      <c r="A22" s="726" t="s">
        <v>842</v>
      </c>
      <c r="B22" s="725" t="s">
        <v>841</v>
      </c>
      <c r="C22" s="678" t="s">
        <v>766</v>
      </c>
      <c r="D22" s="724">
        <v>390000000</v>
      </c>
      <c r="E22" s="675" t="s">
        <v>703</v>
      </c>
      <c r="F22" s="719" t="s">
        <v>765</v>
      </c>
      <c r="G22" s="688" t="s">
        <v>65</v>
      </c>
      <c r="H22" s="720" t="s">
        <v>381</v>
      </c>
      <c r="I22" s="719" t="s">
        <v>6</v>
      </c>
      <c r="J22" s="690" t="s">
        <v>6</v>
      </c>
      <c r="K22" s="719" t="s">
        <v>7</v>
      </c>
      <c r="L22" s="719" t="s">
        <v>8</v>
      </c>
      <c r="M22" s="718" t="s">
        <v>8</v>
      </c>
      <c r="N22" s="717" t="s">
        <v>14</v>
      </c>
    </row>
    <row r="23" spans="1:14" s="669" customFormat="1" ht="72.75" thickBot="1" x14ac:dyDescent="0.3">
      <c r="A23" s="682" t="s">
        <v>839</v>
      </c>
      <c r="B23" s="723" t="s">
        <v>840</v>
      </c>
      <c r="C23" s="722" t="s">
        <v>410</v>
      </c>
      <c r="D23" s="721">
        <v>1800000000</v>
      </c>
      <c r="E23" s="675" t="s">
        <v>193</v>
      </c>
      <c r="F23" s="719" t="s">
        <v>764</v>
      </c>
      <c r="G23" s="688" t="s">
        <v>65</v>
      </c>
      <c r="H23" s="720" t="s">
        <v>381</v>
      </c>
      <c r="I23" s="719" t="s">
        <v>6</v>
      </c>
      <c r="J23" s="690" t="s">
        <v>6</v>
      </c>
      <c r="K23" s="719" t="s">
        <v>7</v>
      </c>
      <c r="L23" s="719" t="s">
        <v>8</v>
      </c>
      <c r="M23" s="718" t="s">
        <v>8</v>
      </c>
      <c r="N23" s="717" t="s">
        <v>14</v>
      </c>
    </row>
    <row r="24" spans="1:14" s="702" customFormat="1" ht="90.75" thickBot="1" x14ac:dyDescent="0.3">
      <c r="A24" s="682" t="s">
        <v>839</v>
      </c>
      <c r="B24" s="723" t="s">
        <v>838</v>
      </c>
      <c r="C24" s="694" t="s">
        <v>72</v>
      </c>
      <c r="D24" s="767">
        <v>1200000000</v>
      </c>
      <c r="E24" s="709" t="s">
        <v>193</v>
      </c>
      <c r="F24" s="716" t="s">
        <v>761</v>
      </c>
      <c r="G24" s="708" t="s">
        <v>65</v>
      </c>
      <c r="H24" s="707" t="s">
        <v>381</v>
      </c>
      <c r="I24" s="705" t="s">
        <v>6</v>
      </c>
      <c r="J24" s="706" t="s">
        <v>6</v>
      </c>
      <c r="K24" s="705" t="s">
        <v>7</v>
      </c>
      <c r="L24" s="705" t="s">
        <v>8</v>
      </c>
      <c r="M24" s="704" t="s">
        <v>8</v>
      </c>
      <c r="N24" s="703" t="s">
        <v>14</v>
      </c>
    </row>
    <row r="25" spans="1:14" s="702" customFormat="1" ht="96.75" thickBot="1" x14ac:dyDescent="0.3">
      <c r="A25" s="713" t="s">
        <v>837</v>
      </c>
      <c r="B25" s="713" t="s">
        <v>760</v>
      </c>
      <c r="C25" s="714" t="s">
        <v>416</v>
      </c>
      <c r="D25" s="715">
        <v>1300000000</v>
      </c>
      <c r="E25" s="709" t="s">
        <v>193</v>
      </c>
      <c r="F25" s="705" t="s">
        <v>755</v>
      </c>
      <c r="G25" s="708" t="s">
        <v>65</v>
      </c>
      <c r="H25" s="707" t="s">
        <v>381</v>
      </c>
      <c r="I25" s="705" t="s">
        <v>6</v>
      </c>
      <c r="J25" s="706" t="s">
        <v>6</v>
      </c>
      <c r="K25" s="705" t="s">
        <v>7</v>
      </c>
      <c r="L25" s="705" t="s">
        <v>8</v>
      </c>
      <c r="M25" s="704" t="s">
        <v>8</v>
      </c>
      <c r="N25" s="703" t="s">
        <v>14</v>
      </c>
    </row>
    <row r="26" spans="1:14" s="702" customFormat="1" ht="96.75" thickBot="1" x14ac:dyDescent="0.3">
      <c r="A26" s="713" t="s">
        <v>837</v>
      </c>
      <c r="B26" s="712" t="s">
        <v>759</v>
      </c>
      <c r="C26" s="714" t="s">
        <v>416</v>
      </c>
      <c r="D26" s="710">
        <v>800000000</v>
      </c>
      <c r="E26" s="709" t="s">
        <v>193</v>
      </c>
      <c r="F26" s="705" t="s">
        <v>755</v>
      </c>
      <c r="G26" s="708" t="s">
        <v>65</v>
      </c>
      <c r="H26" s="707" t="s">
        <v>381</v>
      </c>
      <c r="I26" s="705" t="s">
        <v>6</v>
      </c>
      <c r="J26" s="706" t="s">
        <v>6</v>
      </c>
      <c r="K26" s="705" t="s">
        <v>7</v>
      </c>
      <c r="L26" s="705" t="s">
        <v>8</v>
      </c>
      <c r="M26" s="704" t="s">
        <v>8</v>
      </c>
      <c r="N26" s="703" t="s">
        <v>14</v>
      </c>
    </row>
    <row r="27" spans="1:14" s="702" customFormat="1" ht="51.75" thickBot="1" x14ac:dyDescent="0.3">
      <c r="A27" s="713" t="s">
        <v>757</v>
      </c>
      <c r="B27" s="712" t="s">
        <v>758</v>
      </c>
      <c r="C27" s="711" t="s">
        <v>192</v>
      </c>
      <c r="D27" s="710">
        <v>57000000</v>
      </c>
      <c r="E27" s="709" t="s">
        <v>193</v>
      </c>
      <c r="F27" s="705" t="s">
        <v>755</v>
      </c>
      <c r="G27" s="708" t="s">
        <v>65</v>
      </c>
      <c r="H27" s="707" t="s">
        <v>381</v>
      </c>
      <c r="I27" s="705" t="s">
        <v>6</v>
      </c>
      <c r="J27" s="706" t="s">
        <v>6</v>
      </c>
      <c r="K27" s="705" t="s">
        <v>7</v>
      </c>
      <c r="L27" s="705" t="s">
        <v>8</v>
      </c>
      <c r="M27" s="704" t="s">
        <v>8</v>
      </c>
      <c r="N27" s="703" t="s">
        <v>14</v>
      </c>
    </row>
    <row r="28" spans="1:14" s="702" customFormat="1" ht="51" x14ac:dyDescent="0.25">
      <c r="A28" s="713" t="s">
        <v>837</v>
      </c>
      <c r="B28" s="712" t="s">
        <v>756</v>
      </c>
      <c r="C28" s="711" t="s">
        <v>192</v>
      </c>
      <c r="D28" s="710">
        <v>300000000</v>
      </c>
      <c r="E28" s="709" t="s">
        <v>193</v>
      </c>
      <c r="F28" s="705" t="s">
        <v>755</v>
      </c>
      <c r="G28" s="708" t="s">
        <v>65</v>
      </c>
      <c r="H28" s="707" t="s">
        <v>381</v>
      </c>
      <c r="I28" s="705" t="s">
        <v>6</v>
      </c>
      <c r="J28" s="706" t="s">
        <v>6</v>
      </c>
      <c r="K28" s="705" t="s">
        <v>7</v>
      </c>
      <c r="L28" s="705" t="s">
        <v>8</v>
      </c>
      <c r="M28" s="704" t="s">
        <v>8</v>
      </c>
      <c r="N28" s="703" t="s">
        <v>14</v>
      </c>
    </row>
    <row r="29" spans="1:14" s="669" customFormat="1" ht="132.75" x14ac:dyDescent="0.25">
      <c r="A29" s="701" t="s">
        <v>836</v>
      </c>
      <c r="B29" s="700" t="s">
        <v>753</v>
      </c>
      <c r="C29" s="699" t="s">
        <v>752</v>
      </c>
      <c r="D29" s="693">
        <v>24862409378</v>
      </c>
      <c r="E29" s="684">
        <v>65351581177</v>
      </c>
      <c r="F29" s="675" t="s">
        <v>748</v>
      </c>
      <c r="G29" s="688" t="s">
        <v>65</v>
      </c>
      <c r="H29" s="679" t="s">
        <v>747</v>
      </c>
      <c r="I29" s="696" t="s">
        <v>703</v>
      </c>
      <c r="J29" s="696" t="s">
        <v>703</v>
      </c>
      <c r="K29" s="696" t="s">
        <v>703</v>
      </c>
      <c r="L29" s="696" t="s">
        <v>703</v>
      </c>
      <c r="M29" s="696" t="s">
        <v>703</v>
      </c>
      <c r="N29" s="697">
        <v>43282</v>
      </c>
    </row>
    <row r="30" spans="1:14" s="669" customFormat="1" ht="132.75" x14ac:dyDescent="0.25">
      <c r="A30" s="701" t="s">
        <v>754</v>
      </c>
      <c r="B30" s="700" t="s">
        <v>753</v>
      </c>
      <c r="C30" s="699" t="s">
        <v>752</v>
      </c>
      <c r="D30" s="693">
        <v>14386852676</v>
      </c>
      <c r="E30" s="684">
        <v>65351581177</v>
      </c>
      <c r="F30" s="675" t="s">
        <v>748</v>
      </c>
      <c r="G30" s="688" t="s">
        <v>65</v>
      </c>
      <c r="H30" s="679" t="s">
        <v>747</v>
      </c>
      <c r="I30" s="696" t="s">
        <v>703</v>
      </c>
      <c r="J30" s="696" t="s">
        <v>703</v>
      </c>
      <c r="K30" s="696" t="s">
        <v>703</v>
      </c>
      <c r="L30" s="696" t="s">
        <v>703</v>
      </c>
      <c r="M30" s="696" t="s">
        <v>703</v>
      </c>
      <c r="N30" s="697">
        <v>43405</v>
      </c>
    </row>
    <row r="31" spans="1:14" s="669" customFormat="1" ht="132.75" x14ac:dyDescent="0.25">
      <c r="A31" s="701" t="s">
        <v>754</v>
      </c>
      <c r="B31" s="700" t="s">
        <v>753</v>
      </c>
      <c r="C31" s="699" t="s">
        <v>752</v>
      </c>
      <c r="D31" s="693">
        <f>3580513801-54568981</f>
        <v>3525944820</v>
      </c>
      <c r="E31" s="698">
        <f>D31</f>
        <v>3525944820</v>
      </c>
      <c r="F31" s="675" t="s">
        <v>748</v>
      </c>
      <c r="G31" s="688" t="s">
        <v>65</v>
      </c>
      <c r="H31" s="679" t="s">
        <v>747</v>
      </c>
      <c r="I31" s="690" t="s">
        <v>8</v>
      </c>
      <c r="J31" s="690" t="s">
        <v>741</v>
      </c>
      <c r="K31" s="690" t="s">
        <v>15</v>
      </c>
      <c r="L31" s="690" t="s">
        <v>15</v>
      </c>
      <c r="M31" s="689" t="s">
        <v>15</v>
      </c>
      <c r="N31" s="697">
        <v>44075</v>
      </c>
    </row>
    <row r="32" spans="1:14" s="669" customFormat="1" ht="69" customHeight="1" x14ac:dyDescent="0.25">
      <c r="A32" s="695" t="s">
        <v>751</v>
      </c>
      <c r="B32" s="695" t="s">
        <v>429</v>
      </c>
      <c r="C32" s="694" t="s">
        <v>192</v>
      </c>
      <c r="D32" s="693">
        <v>938000000</v>
      </c>
      <c r="E32" s="675" t="s">
        <v>193</v>
      </c>
      <c r="F32" s="675" t="s">
        <v>748</v>
      </c>
      <c r="G32" s="688" t="s">
        <v>65</v>
      </c>
      <c r="H32" s="679" t="s">
        <v>747</v>
      </c>
      <c r="I32" s="692" t="s">
        <v>5</v>
      </c>
      <c r="J32" s="696" t="s">
        <v>4</v>
      </c>
      <c r="K32" s="692" t="s">
        <v>6</v>
      </c>
      <c r="L32" s="692" t="s">
        <v>10</v>
      </c>
      <c r="M32" s="692" t="s">
        <v>10</v>
      </c>
      <c r="N32" s="691" t="s">
        <v>15</v>
      </c>
    </row>
    <row r="33" spans="1:14" s="669" customFormat="1" ht="48" x14ac:dyDescent="0.25">
      <c r="A33" s="695" t="s">
        <v>750</v>
      </c>
      <c r="B33" s="695" t="s">
        <v>431</v>
      </c>
      <c r="C33" s="694" t="s">
        <v>425</v>
      </c>
      <c r="D33" s="693">
        <v>75000000</v>
      </c>
      <c r="E33" s="675" t="s">
        <v>193</v>
      </c>
      <c r="F33" s="675" t="s">
        <v>748</v>
      </c>
      <c r="G33" s="688" t="s">
        <v>65</v>
      </c>
      <c r="H33" s="679" t="s">
        <v>747</v>
      </c>
      <c r="I33" s="692" t="s">
        <v>433</v>
      </c>
      <c r="J33" s="696" t="s">
        <v>6</v>
      </c>
      <c r="K33" s="692" t="s">
        <v>9</v>
      </c>
      <c r="L33" s="692" t="s">
        <v>10</v>
      </c>
      <c r="M33" s="692" t="s">
        <v>10</v>
      </c>
      <c r="N33" s="691" t="s">
        <v>15</v>
      </c>
    </row>
    <row r="34" spans="1:14" s="669" customFormat="1" ht="48" x14ac:dyDescent="0.25">
      <c r="A34" s="695" t="s">
        <v>749</v>
      </c>
      <c r="B34" s="682" t="s">
        <v>434</v>
      </c>
      <c r="C34" s="694" t="s">
        <v>425</v>
      </c>
      <c r="D34" s="693">
        <v>301000000</v>
      </c>
      <c r="E34" s="675" t="s">
        <v>193</v>
      </c>
      <c r="F34" s="675" t="s">
        <v>748</v>
      </c>
      <c r="G34" s="688" t="s">
        <v>65</v>
      </c>
      <c r="H34" s="679" t="s">
        <v>747</v>
      </c>
      <c r="I34" s="692" t="s">
        <v>435</v>
      </c>
      <c r="J34" s="692" t="s">
        <v>436</v>
      </c>
      <c r="K34" s="692" t="s">
        <v>9</v>
      </c>
      <c r="L34" s="692" t="s">
        <v>10</v>
      </c>
      <c r="M34" s="692" t="s">
        <v>10</v>
      </c>
      <c r="N34" s="691" t="s">
        <v>15</v>
      </c>
    </row>
    <row r="35" spans="1:14" s="669" customFormat="1" ht="129.75" customHeight="1" x14ac:dyDescent="0.25">
      <c r="A35" s="769" t="s">
        <v>744</v>
      </c>
      <c r="B35" s="769" t="s">
        <v>746</v>
      </c>
      <c r="C35" s="770" t="s">
        <v>743</v>
      </c>
      <c r="D35" s="771">
        <f>1965973284+212636705</f>
        <v>2178609989</v>
      </c>
      <c r="E35" s="772">
        <v>5268111993</v>
      </c>
      <c r="F35" s="773" t="s">
        <v>742</v>
      </c>
      <c r="G35" s="774" t="s">
        <v>65</v>
      </c>
      <c r="H35" s="774" t="s">
        <v>441</v>
      </c>
      <c r="I35" s="774" t="s">
        <v>703</v>
      </c>
      <c r="J35" s="774" t="s">
        <v>703</v>
      </c>
      <c r="K35" s="774" t="s">
        <v>703</v>
      </c>
      <c r="L35" s="774" t="s">
        <v>703</v>
      </c>
      <c r="M35" s="774" t="s">
        <v>703</v>
      </c>
      <c r="N35" s="775">
        <v>42917</v>
      </c>
    </row>
    <row r="36" spans="1:14" s="669" customFormat="1" ht="127.5" customHeight="1" x14ac:dyDescent="0.25">
      <c r="A36" s="769" t="s">
        <v>744</v>
      </c>
      <c r="B36" s="769" t="s">
        <v>438</v>
      </c>
      <c r="C36" s="770" t="s">
        <v>743</v>
      </c>
      <c r="D36" s="771">
        <v>1400534838</v>
      </c>
      <c r="E36" s="772">
        <v>5268111993</v>
      </c>
      <c r="F36" s="773" t="s">
        <v>745</v>
      </c>
      <c r="G36" s="774" t="s">
        <v>65</v>
      </c>
      <c r="H36" s="774" t="s">
        <v>441</v>
      </c>
      <c r="I36" s="774" t="s">
        <v>442</v>
      </c>
      <c r="J36" s="774" t="s">
        <v>443</v>
      </c>
      <c r="K36" s="774" t="s">
        <v>444</v>
      </c>
      <c r="L36" s="774" t="s">
        <v>444</v>
      </c>
      <c r="M36" s="774" t="s">
        <v>444</v>
      </c>
      <c r="N36" s="775">
        <v>43070</v>
      </c>
    </row>
    <row r="37" spans="1:14" s="669" customFormat="1" ht="127.5" customHeight="1" x14ac:dyDescent="0.25">
      <c r="A37" s="769" t="s">
        <v>744</v>
      </c>
      <c r="B37" s="769" t="s">
        <v>438</v>
      </c>
      <c r="C37" s="770" t="s">
        <v>743</v>
      </c>
      <c r="D37" s="771">
        <f>515999038-160777376-85197469</f>
        <v>270024193</v>
      </c>
      <c r="E37" s="772">
        <f>D37</f>
        <v>270024193</v>
      </c>
      <c r="F37" s="773" t="s">
        <v>742</v>
      </c>
      <c r="G37" s="774" t="s">
        <v>65</v>
      </c>
      <c r="H37" s="774" t="s">
        <v>441</v>
      </c>
      <c r="I37" s="776" t="s">
        <v>8</v>
      </c>
      <c r="J37" s="776" t="s">
        <v>11</v>
      </c>
      <c r="K37" s="776" t="s">
        <v>15</v>
      </c>
      <c r="L37" s="776" t="s">
        <v>15</v>
      </c>
      <c r="M37" s="777" t="s">
        <v>15</v>
      </c>
      <c r="N37" s="778">
        <v>44743</v>
      </c>
    </row>
    <row r="38" spans="1:14" s="669" customFormat="1" ht="127.5" customHeight="1" x14ac:dyDescent="0.25">
      <c r="A38" s="779" t="s">
        <v>740</v>
      </c>
      <c r="B38" s="779" t="s">
        <v>739</v>
      </c>
      <c r="C38" s="770" t="s">
        <v>731</v>
      </c>
      <c r="D38" s="771">
        <v>150000000</v>
      </c>
      <c r="E38" s="772" t="s">
        <v>703</v>
      </c>
      <c r="F38" s="773" t="s">
        <v>738</v>
      </c>
      <c r="G38" s="774" t="s">
        <v>65</v>
      </c>
      <c r="H38" s="774" t="s">
        <v>441</v>
      </c>
      <c r="I38" s="780" t="s">
        <v>6</v>
      </c>
      <c r="J38" s="774" t="s">
        <v>8</v>
      </c>
      <c r="K38" s="780" t="s">
        <v>11</v>
      </c>
      <c r="L38" s="780" t="s">
        <v>11</v>
      </c>
      <c r="M38" s="780" t="s">
        <v>444</v>
      </c>
      <c r="N38" s="775" t="s">
        <v>835</v>
      </c>
    </row>
    <row r="39" spans="1:14" s="669" customFormat="1" ht="127.5" customHeight="1" x14ac:dyDescent="0.25">
      <c r="A39" s="779" t="s">
        <v>737</v>
      </c>
      <c r="B39" s="779" t="s">
        <v>736</v>
      </c>
      <c r="C39" s="770" t="s">
        <v>731</v>
      </c>
      <c r="D39" s="771">
        <v>80000000</v>
      </c>
      <c r="E39" s="772" t="s">
        <v>703</v>
      </c>
      <c r="F39" s="773" t="s">
        <v>730</v>
      </c>
      <c r="G39" s="774" t="s">
        <v>65</v>
      </c>
      <c r="H39" s="774" t="s">
        <v>441</v>
      </c>
      <c r="I39" s="780" t="s">
        <v>6</v>
      </c>
      <c r="J39" s="774" t="s">
        <v>8</v>
      </c>
      <c r="K39" s="780" t="s">
        <v>12</v>
      </c>
      <c r="L39" s="780" t="s">
        <v>12</v>
      </c>
      <c r="M39" s="780" t="s">
        <v>444</v>
      </c>
      <c r="N39" s="775">
        <v>43435</v>
      </c>
    </row>
    <row r="40" spans="1:14" s="669" customFormat="1" ht="127.5" customHeight="1" x14ac:dyDescent="0.25">
      <c r="A40" s="779" t="s">
        <v>735</v>
      </c>
      <c r="B40" s="779" t="s">
        <v>734</v>
      </c>
      <c r="C40" s="770" t="s">
        <v>731</v>
      </c>
      <c r="D40" s="771">
        <v>108500000</v>
      </c>
      <c r="E40" s="772" t="s">
        <v>703</v>
      </c>
      <c r="F40" s="773" t="s">
        <v>730</v>
      </c>
      <c r="G40" s="774"/>
      <c r="H40" s="774" t="s">
        <v>441</v>
      </c>
      <c r="I40" s="780" t="s">
        <v>6</v>
      </c>
      <c r="J40" s="774" t="s">
        <v>8</v>
      </c>
      <c r="K40" s="780" t="s">
        <v>13</v>
      </c>
      <c r="L40" s="780" t="s">
        <v>12</v>
      </c>
      <c r="M40" s="780" t="s">
        <v>444</v>
      </c>
      <c r="N40" s="775">
        <v>43435</v>
      </c>
    </row>
    <row r="41" spans="1:14" s="669" customFormat="1" ht="109.5" customHeight="1" thickBot="1" x14ac:dyDescent="0.3">
      <c r="A41" s="781" t="s">
        <v>733</v>
      </c>
      <c r="B41" s="781" t="s">
        <v>732</v>
      </c>
      <c r="C41" s="782" t="s">
        <v>731</v>
      </c>
      <c r="D41" s="783">
        <v>177400000</v>
      </c>
      <c r="E41" s="784" t="s">
        <v>703</v>
      </c>
      <c r="F41" s="785" t="s">
        <v>730</v>
      </c>
      <c r="G41" s="786" t="s">
        <v>65</v>
      </c>
      <c r="H41" s="786" t="s">
        <v>441</v>
      </c>
      <c r="I41" s="780" t="s">
        <v>6</v>
      </c>
      <c r="J41" s="774" t="s">
        <v>8</v>
      </c>
      <c r="K41" s="780" t="s">
        <v>13</v>
      </c>
      <c r="L41" s="780" t="s">
        <v>13</v>
      </c>
      <c r="M41" s="780" t="s">
        <v>444</v>
      </c>
      <c r="N41" s="775">
        <v>43435</v>
      </c>
    </row>
    <row r="42" spans="1:14" s="794" customFormat="1" ht="109.5" customHeight="1" x14ac:dyDescent="0.25">
      <c r="A42" s="787" t="s">
        <v>718</v>
      </c>
      <c r="B42" s="787" t="s">
        <v>729</v>
      </c>
      <c r="C42" s="787" t="s">
        <v>728</v>
      </c>
      <c r="D42" s="788">
        <v>1046091773</v>
      </c>
      <c r="E42" s="789">
        <v>6827989539</v>
      </c>
      <c r="F42" s="790"/>
      <c r="G42" s="791" t="s">
        <v>65</v>
      </c>
      <c r="H42" s="791" t="s">
        <v>704</v>
      </c>
      <c r="I42" s="792" t="s">
        <v>865</v>
      </c>
      <c r="J42" s="792" t="s">
        <v>865</v>
      </c>
      <c r="K42" s="792" t="s">
        <v>865</v>
      </c>
      <c r="L42" s="792" t="s">
        <v>865</v>
      </c>
      <c r="M42" s="792" t="s">
        <v>865</v>
      </c>
      <c r="N42" s="793">
        <v>43252</v>
      </c>
    </row>
    <row r="43" spans="1:14" s="799" customFormat="1" ht="109.5" customHeight="1" x14ac:dyDescent="0.25">
      <c r="A43" s="795" t="s">
        <v>718</v>
      </c>
      <c r="B43" s="795" t="s">
        <v>729</v>
      </c>
      <c r="C43" s="145" t="s">
        <v>728</v>
      </c>
      <c r="D43" s="190">
        <v>980000000</v>
      </c>
      <c r="E43" s="796" t="s">
        <v>866</v>
      </c>
      <c r="F43" s="152" t="s">
        <v>727</v>
      </c>
      <c r="G43" s="141" t="s">
        <v>65</v>
      </c>
      <c r="H43" s="141" t="s">
        <v>704</v>
      </c>
      <c r="I43" s="797" t="s">
        <v>865</v>
      </c>
      <c r="J43" s="797" t="s">
        <v>865</v>
      </c>
      <c r="K43" s="797" t="s">
        <v>865</v>
      </c>
      <c r="L43" s="797" t="s">
        <v>865</v>
      </c>
      <c r="M43" s="797" t="s">
        <v>865</v>
      </c>
      <c r="N43" s="798">
        <v>43405</v>
      </c>
    </row>
    <row r="44" spans="1:14" s="799" customFormat="1" ht="109.5" customHeight="1" x14ac:dyDescent="0.25">
      <c r="A44" s="795" t="s">
        <v>718</v>
      </c>
      <c r="B44" s="795" t="s">
        <v>729</v>
      </c>
      <c r="C44" s="145" t="s">
        <v>728</v>
      </c>
      <c r="D44" s="190">
        <v>120000000</v>
      </c>
      <c r="E44" s="796" t="s">
        <v>867</v>
      </c>
      <c r="F44" s="152" t="s">
        <v>868</v>
      </c>
      <c r="G44" s="141"/>
      <c r="H44" s="141" t="s">
        <v>704</v>
      </c>
      <c r="I44" s="141" t="s">
        <v>7</v>
      </c>
      <c r="J44" s="141" t="s">
        <v>10</v>
      </c>
      <c r="K44" s="141" t="s">
        <v>14</v>
      </c>
      <c r="L44" s="141" t="s">
        <v>15</v>
      </c>
      <c r="M44" s="141" t="s">
        <v>15</v>
      </c>
      <c r="N44" s="798">
        <v>44772</v>
      </c>
    </row>
    <row r="45" spans="1:14" s="799" customFormat="1" ht="199.9" customHeight="1" x14ac:dyDescent="0.25">
      <c r="A45" s="795" t="s">
        <v>718</v>
      </c>
      <c r="B45" s="150" t="s">
        <v>453</v>
      </c>
      <c r="C45" s="147" t="s">
        <v>455</v>
      </c>
      <c r="D45" s="800">
        <v>400000000</v>
      </c>
      <c r="E45" s="152" t="s">
        <v>193</v>
      </c>
      <c r="F45" s="152" t="s">
        <v>722</v>
      </c>
      <c r="G45" s="141" t="s">
        <v>65</v>
      </c>
      <c r="H45" s="141" t="s">
        <v>704</v>
      </c>
      <c r="I45" s="801" t="s">
        <v>6</v>
      </c>
      <c r="J45" s="801" t="s">
        <v>7</v>
      </c>
      <c r="K45" s="802" t="s">
        <v>9</v>
      </c>
      <c r="L45" s="803" t="s">
        <v>9</v>
      </c>
      <c r="M45" s="803" t="s">
        <v>10</v>
      </c>
      <c r="N45" s="801" t="s">
        <v>15</v>
      </c>
    </row>
    <row r="46" spans="1:14" s="799" customFormat="1" ht="96" x14ac:dyDescent="0.25">
      <c r="A46" s="795" t="s">
        <v>718</v>
      </c>
      <c r="B46" s="150" t="s">
        <v>457</v>
      </c>
      <c r="C46" s="147" t="s">
        <v>230</v>
      </c>
      <c r="D46" s="800">
        <v>573908227</v>
      </c>
      <c r="E46" s="152" t="s">
        <v>193</v>
      </c>
      <c r="F46" s="152" t="s">
        <v>722</v>
      </c>
      <c r="G46" s="141" t="s">
        <v>65</v>
      </c>
      <c r="H46" s="141" t="s">
        <v>704</v>
      </c>
      <c r="I46" s="801" t="s">
        <v>6</v>
      </c>
      <c r="J46" s="801" t="s">
        <v>7</v>
      </c>
      <c r="K46" s="802" t="s">
        <v>8</v>
      </c>
      <c r="L46" s="803" t="s">
        <v>9</v>
      </c>
      <c r="M46" s="803" t="s">
        <v>10</v>
      </c>
      <c r="N46" s="801" t="s">
        <v>15</v>
      </c>
    </row>
    <row r="47" spans="1:14" s="799" customFormat="1" ht="90.75" customHeight="1" x14ac:dyDescent="0.25">
      <c r="A47" s="795" t="s">
        <v>718</v>
      </c>
      <c r="B47" s="150" t="s">
        <v>869</v>
      </c>
      <c r="C47" s="147" t="s">
        <v>706</v>
      </c>
      <c r="D47" s="800">
        <v>1000000000</v>
      </c>
      <c r="E47" s="152" t="s">
        <v>193</v>
      </c>
      <c r="F47" s="152" t="s">
        <v>722</v>
      </c>
      <c r="G47" s="141" t="s">
        <v>65</v>
      </c>
      <c r="H47" s="141" t="s">
        <v>704</v>
      </c>
      <c r="I47" s="801" t="s">
        <v>6</v>
      </c>
      <c r="J47" s="801" t="s">
        <v>6</v>
      </c>
      <c r="K47" s="803" t="s">
        <v>9</v>
      </c>
      <c r="L47" s="803" t="s">
        <v>9</v>
      </c>
      <c r="M47" s="803" t="s">
        <v>10</v>
      </c>
      <c r="N47" s="801" t="s">
        <v>15</v>
      </c>
    </row>
    <row r="48" spans="1:14" s="799" customFormat="1" ht="51" x14ac:dyDescent="0.25">
      <c r="A48" s="795" t="s">
        <v>718</v>
      </c>
      <c r="B48" s="150" t="s">
        <v>721</v>
      </c>
      <c r="C48" s="147" t="s">
        <v>706</v>
      </c>
      <c r="D48" s="800">
        <v>700000000</v>
      </c>
      <c r="E48" s="152" t="s">
        <v>193</v>
      </c>
      <c r="F48" s="152" t="s">
        <v>722</v>
      </c>
      <c r="G48" s="141" t="s">
        <v>65</v>
      </c>
      <c r="H48" s="141" t="s">
        <v>704</v>
      </c>
      <c r="I48" s="801" t="s">
        <v>6</v>
      </c>
      <c r="J48" s="801" t="s">
        <v>7</v>
      </c>
      <c r="K48" s="803" t="s">
        <v>9</v>
      </c>
      <c r="L48" s="803" t="s">
        <v>9</v>
      </c>
      <c r="M48" s="803" t="s">
        <v>9</v>
      </c>
      <c r="N48" s="801" t="s">
        <v>15</v>
      </c>
    </row>
    <row r="49" spans="1:14" s="799" customFormat="1" ht="65.45" customHeight="1" x14ac:dyDescent="0.25">
      <c r="A49" s="795" t="s">
        <v>718</v>
      </c>
      <c r="B49" s="804" t="s">
        <v>870</v>
      </c>
      <c r="C49" s="147" t="s">
        <v>706</v>
      </c>
      <c r="D49" s="800">
        <v>1100000000</v>
      </c>
      <c r="E49" s="152" t="s">
        <v>193</v>
      </c>
      <c r="F49" s="152" t="s">
        <v>716</v>
      </c>
      <c r="G49" s="141" t="s">
        <v>65</v>
      </c>
      <c r="H49" s="141" t="s">
        <v>704</v>
      </c>
      <c r="I49" s="801" t="s">
        <v>6</v>
      </c>
      <c r="J49" s="801" t="s">
        <v>6</v>
      </c>
      <c r="K49" s="803" t="s">
        <v>9</v>
      </c>
      <c r="L49" s="803" t="s">
        <v>9</v>
      </c>
      <c r="M49" s="803" t="s">
        <v>10</v>
      </c>
      <c r="N49" s="801" t="s">
        <v>15</v>
      </c>
    </row>
    <row r="50" spans="1:14" s="799" customFormat="1" ht="39.6" customHeight="1" x14ac:dyDescent="0.25">
      <c r="A50" s="1802" t="s">
        <v>718</v>
      </c>
      <c r="B50" s="1805" t="s">
        <v>871</v>
      </c>
      <c r="C50" s="147" t="s">
        <v>872</v>
      </c>
      <c r="D50" s="805">
        <f>SUM(D51:D56)</f>
        <v>480000000</v>
      </c>
      <c r="E50" s="1808" t="s">
        <v>193</v>
      </c>
      <c r="F50" s="1808" t="s">
        <v>716</v>
      </c>
      <c r="G50" s="1808" t="s">
        <v>65</v>
      </c>
      <c r="H50" s="1811" t="s">
        <v>704</v>
      </c>
      <c r="I50" s="1799" t="s">
        <v>703</v>
      </c>
      <c r="J50" s="1799" t="s">
        <v>703</v>
      </c>
      <c r="K50" s="1799" t="s">
        <v>703</v>
      </c>
      <c r="L50" s="1799" t="s">
        <v>703</v>
      </c>
      <c r="M50" s="1799" t="s">
        <v>703</v>
      </c>
      <c r="N50" s="1799" t="s">
        <v>703</v>
      </c>
    </row>
    <row r="51" spans="1:14" s="799" customFormat="1" ht="31.9" customHeight="1" x14ac:dyDescent="0.25">
      <c r="A51" s="1803"/>
      <c r="B51" s="1806"/>
      <c r="C51" s="147" t="s">
        <v>873</v>
      </c>
      <c r="D51" s="800">
        <v>80000000</v>
      </c>
      <c r="E51" s="1809"/>
      <c r="F51" s="1809"/>
      <c r="G51" s="1809"/>
      <c r="H51" s="1812"/>
      <c r="I51" s="1800"/>
      <c r="J51" s="1800"/>
      <c r="K51" s="1800"/>
      <c r="L51" s="1800"/>
      <c r="M51" s="1800"/>
      <c r="N51" s="1800"/>
    </row>
    <row r="52" spans="1:14" s="799" customFormat="1" ht="31.9" customHeight="1" x14ac:dyDescent="0.25">
      <c r="A52" s="1803"/>
      <c r="B52" s="1806"/>
      <c r="C52" s="147" t="s">
        <v>874</v>
      </c>
      <c r="D52" s="800">
        <v>80000000</v>
      </c>
      <c r="E52" s="1809"/>
      <c r="F52" s="1809"/>
      <c r="G52" s="1809"/>
      <c r="H52" s="1812"/>
      <c r="I52" s="1800"/>
      <c r="J52" s="1800"/>
      <c r="K52" s="1800"/>
      <c r="L52" s="1800"/>
      <c r="M52" s="1800"/>
      <c r="N52" s="1800"/>
    </row>
    <row r="53" spans="1:14" s="799" customFormat="1" ht="31.9" customHeight="1" x14ac:dyDescent="0.25">
      <c r="A53" s="1803"/>
      <c r="B53" s="1806"/>
      <c r="C53" s="147" t="s">
        <v>144</v>
      </c>
      <c r="D53" s="800">
        <v>80000000</v>
      </c>
      <c r="E53" s="1809"/>
      <c r="F53" s="1809"/>
      <c r="G53" s="1809"/>
      <c r="H53" s="1812"/>
      <c r="I53" s="1800"/>
      <c r="J53" s="1800"/>
      <c r="K53" s="1800"/>
      <c r="L53" s="1800"/>
      <c r="M53" s="1800"/>
      <c r="N53" s="1800"/>
    </row>
    <row r="54" spans="1:14" s="799" customFormat="1" ht="31.9" customHeight="1" x14ac:dyDescent="0.25">
      <c r="A54" s="1803"/>
      <c r="B54" s="1806"/>
      <c r="C54" s="147" t="s">
        <v>875</v>
      </c>
      <c r="D54" s="800">
        <v>80000000</v>
      </c>
      <c r="E54" s="1809"/>
      <c r="F54" s="1809"/>
      <c r="G54" s="1809"/>
      <c r="H54" s="1812"/>
      <c r="I54" s="1800"/>
      <c r="J54" s="1800"/>
      <c r="K54" s="1800"/>
      <c r="L54" s="1800"/>
      <c r="M54" s="1800"/>
      <c r="N54" s="1800"/>
    </row>
    <row r="55" spans="1:14" s="799" customFormat="1" ht="31.9" customHeight="1" x14ac:dyDescent="0.25">
      <c r="A55" s="1803"/>
      <c r="B55" s="1806"/>
      <c r="C55" s="147" t="s">
        <v>157</v>
      </c>
      <c r="D55" s="800">
        <v>80000000</v>
      </c>
      <c r="E55" s="1809"/>
      <c r="F55" s="1809"/>
      <c r="G55" s="1809"/>
      <c r="H55" s="1812"/>
      <c r="I55" s="1800"/>
      <c r="J55" s="1800"/>
      <c r="K55" s="1800"/>
      <c r="L55" s="1800"/>
      <c r="M55" s="1800"/>
      <c r="N55" s="1800"/>
    </row>
    <row r="56" spans="1:14" s="799" customFormat="1" ht="31.9" customHeight="1" x14ac:dyDescent="0.25">
      <c r="A56" s="1804"/>
      <c r="B56" s="1807"/>
      <c r="C56" s="147" t="s">
        <v>876</v>
      </c>
      <c r="D56" s="800">
        <v>80000000</v>
      </c>
      <c r="E56" s="1810"/>
      <c r="F56" s="1810"/>
      <c r="G56" s="1810"/>
      <c r="H56" s="1813"/>
      <c r="I56" s="1801"/>
      <c r="J56" s="1801"/>
      <c r="K56" s="1801"/>
      <c r="L56" s="1801"/>
      <c r="M56" s="1801"/>
      <c r="N56" s="1801"/>
    </row>
    <row r="57" spans="1:14" s="799" customFormat="1" ht="168" x14ac:dyDescent="0.25">
      <c r="A57" s="795" t="s">
        <v>718</v>
      </c>
      <c r="B57" s="150" t="s">
        <v>877</v>
      </c>
      <c r="C57" s="147" t="s">
        <v>706</v>
      </c>
      <c r="D57" s="800">
        <v>1300000000</v>
      </c>
      <c r="E57" s="152" t="s">
        <v>193</v>
      </c>
      <c r="F57" s="152" t="s">
        <v>716</v>
      </c>
      <c r="G57" s="141" t="s">
        <v>65</v>
      </c>
      <c r="H57" s="141" t="s">
        <v>704</v>
      </c>
      <c r="I57" s="801" t="s">
        <v>6</v>
      </c>
      <c r="J57" s="801" t="s">
        <v>6</v>
      </c>
      <c r="K57" s="803" t="s">
        <v>10</v>
      </c>
      <c r="L57" s="803" t="s">
        <v>10</v>
      </c>
      <c r="M57" s="803" t="s">
        <v>8</v>
      </c>
      <c r="N57" s="801" t="s">
        <v>15</v>
      </c>
    </row>
    <row r="58" spans="1:14" s="799" customFormat="1" ht="110.25" customHeight="1" x14ac:dyDescent="0.25">
      <c r="A58" s="795" t="s">
        <v>718</v>
      </c>
      <c r="B58" s="150" t="s">
        <v>833</v>
      </c>
      <c r="C58" s="147" t="s">
        <v>706</v>
      </c>
      <c r="D58" s="800">
        <v>1300000000</v>
      </c>
      <c r="E58" s="152" t="s">
        <v>193</v>
      </c>
      <c r="F58" s="152" t="s">
        <v>705</v>
      </c>
      <c r="G58" s="141" t="s">
        <v>65</v>
      </c>
      <c r="H58" s="141" t="s">
        <v>704</v>
      </c>
      <c r="I58" s="801" t="s">
        <v>703</v>
      </c>
      <c r="J58" s="801" t="s">
        <v>703</v>
      </c>
      <c r="K58" s="801" t="s">
        <v>703</v>
      </c>
      <c r="L58" s="801" t="s">
        <v>703</v>
      </c>
      <c r="M58" s="803" t="s">
        <v>5</v>
      </c>
      <c r="N58" s="801" t="s">
        <v>15</v>
      </c>
    </row>
    <row r="59" spans="1:14" s="794" customFormat="1" ht="128.44999999999999" customHeight="1" x14ac:dyDescent="0.25">
      <c r="A59" s="806" t="s">
        <v>708</v>
      </c>
      <c r="B59" s="807" t="s">
        <v>715</v>
      </c>
      <c r="C59" s="808" t="s">
        <v>706</v>
      </c>
      <c r="D59" s="809">
        <v>1131484948</v>
      </c>
      <c r="E59" s="810" t="s">
        <v>74</v>
      </c>
      <c r="F59" s="790" t="s">
        <v>705</v>
      </c>
      <c r="G59" s="791" t="s">
        <v>65</v>
      </c>
      <c r="H59" s="791" t="s">
        <v>704</v>
      </c>
      <c r="I59" s="811" t="s">
        <v>703</v>
      </c>
      <c r="J59" s="811" t="s">
        <v>703</v>
      </c>
      <c r="K59" s="812" t="s">
        <v>703</v>
      </c>
      <c r="L59" s="812" t="s">
        <v>703</v>
      </c>
      <c r="M59" s="812" t="s">
        <v>703</v>
      </c>
      <c r="N59" s="813">
        <v>43282</v>
      </c>
    </row>
    <row r="60" spans="1:14" s="799" customFormat="1" ht="129.6" customHeight="1" x14ac:dyDescent="0.25">
      <c r="A60" s="795" t="s">
        <v>708</v>
      </c>
      <c r="B60" s="150" t="s">
        <v>715</v>
      </c>
      <c r="C60" s="147" t="s">
        <v>706</v>
      </c>
      <c r="D60" s="800">
        <v>760000000</v>
      </c>
      <c r="E60" s="796" t="s">
        <v>878</v>
      </c>
      <c r="F60" s="152" t="s">
        <v>705</v>
      </c>
      <c r="G60" s="141" t="s">
        <v>65</v>
      </c>
      <c r="H60" s="141" t="s">
        <v>704</v>
      </c>
      <c r="I60" s="801" t="s">
        <v>703</v>
      </c>
      <c r="J60" s="801" t="s">
        <v>703</v>
      </c>
      <c r="K60" s="803" t="s">
        <v>703</v>
      </c>
      <c r="L60" s="803" t="s">
        <v>703</v>
      </c>
      <c r="M60" s="803" t="s">
        <v>703</v>
      </c>
      <c r="N60" s="798" t="s">
        <v>15</v>
      </c>
    </row>
    <row r="61" spans="1:14" s="822" customFormat="1" ht="120" customHeight="1" x14ac:dyDescent="0.25">
      <c r="A61" s="814"/>
      <c r="B61" s="815" t="s">
        <v>715</v>
      </c>
      <c r="C61" s="816" t="s">
        <v>706</v>
      </c>
      <c r="D61" s="817">
        <v>690000000</v>
      </c>
      <c r="E61" s="818" t="s">
        <v>65</v>
      </c>
      <c r="F61" s="819" t="s">
        <v>868</v>
      </c>
      <c r="G61" s="820"/>
      <c r="H61" s="820" t="s">
        <v>704</v>
      </c>
      <c r="I61" s="820" t="s">
        <v>7</v>
      </c>
      <c r="J61" s="820" t="s">
        <v>10</v>
      </c>
      <c r="K61" s="820" t="s">
        <v>14</v>
      </c>
      <c r="L61" s="820" t="s">
        <v>15</v>
      </c>
      <c r="M61" s="820" t="s">
        <v>15</v>
      </c>
      <c r="N61" s="821">
        <v>44772</v>
      </c>
    </row>
    <row r="62" spans="1:14" s="799" customFormat="1" ht="126.75" customHeight="1" x14ac:dyDescent="0.25">
      <c r="A62" s="795" t="s">
        <v>708</v>
      </c>
      <c r="B62" s="815" t="s">
        <v>831</v>
      </c>
      <c r="C62" s="147" t="s">
        <v>706</v>
      </c>
      <c r="D62" s="800">
        <v>3144778886</v>
      </c>
      <c r="E62" s="684" t="s">
        <v>74</v>
      </c>
      <c r="F62" s="152" t="s">
        <v>705</v>
      </c>
      <c r="G62" s="141" t="s">
        <v>65</v>
      </c>
      <c r="H62" s="141" t="s">
        <v>704</v>
      </c>
      <c r="I62" s="141" t="s">
        <v>703</v>
      </c>
      <c r="J62" s="141" t="s">
        <v>703</v>
      </c>
      <c r="K62" s="141" t="s">
        <v>703</v>
      </c>
      <c r="L62" s="141" t="s">
        <v>703</v>
      </c>
      <c r="M62" s="141" t="s">
        <v>703</v>
      </c>
      <c r="N62" s="798">
        <v>43282</v>
      </c>
    </row>
    <row r="63" spans="1:14" s="799" customFormat="1" ht="132" customHeight="1" x14ac:dyDescent="0.25">
      <c r="A63" s="795" t="s">
        <v>708</v>
      </c>
      <c r="B63" s="815" t="s">
        <v>831</v>
      </c>
      <c r="C63" s="147" t="s">
        <v>706</v>
      </c>
      <c r="D63" s="800">
        <v>1650000000</v>
      </c>
      <c r="E63" s="684" t="s">
        <v>74</v>
      </c>
      <c r="F63" s="152" t="s">
        <v>705</v>
      </c>
      <c r="G63" s="141" t="s">
        <v>65</v>
      </c>
      <c r="H63" s="141" t="s">
        <v>704</v>
      </c>
      <c r="I63" s="141" t="s">
        <v>703</v>
      </c>
      <c r="J63" s="141" t="s">
        <v>703</v>
      </c>
      <c r="K63" s="141" t="s">
        <v>703</v>
      </c>
      <c r="L63" s="141" t="s">
        <v>703</v>
      </c>
      <c r="M63" s="141" t="s">
        <v>703</v>
      </c>
      <c r="N63" s="798">
        <v>43435</v>
      </c>
    </row>
    <row r="64" spans="1:14" s="822" customFormat="1" ht="134.44999999999999" customHeight="1" x14ac:dyDescent="0.25">
      <c r="A64" s="795" t="s">
        <v>708</v>
      </c>
      <c r="B64" s="815" t="s">
        <v>831</v>
      </c>
      <c r="C64" s="816" t="s">
        <v>879</v>
      </c>
      <c r="D64" s="817">
        <v>700000000</v>
      </c>
      <c r="E64" s="818" t="s">
        <v>65</v>
      </c>
      <c r="F64" s="819" t="s">
        <v>868</v>
      </c>
      <c r="G64" s="820"/>
      <c r="H64" s="820" t="s">
        <v>704</v>
      </c>
      <c r="I64" s="820" t="s">
        <v>7</v>
      </c>
      <c r="J64" s="820" t="s">
        <v>10</v>
      </c>
      <c r="K64" s="820" t="s">
        <v>14</v>
      </c>
      <c r="L64" s="820" t="s">
        <v>15</v>
      </c>
      <c r="M64" s="820" t="s">
        <v>15</v>
      </c>
      <c r="N64" s="821">
        <v>44772</v>
      </c>
    </row>
    <row r="65" spans="1:14" s="799" customFormat="1" ht="51" x14ac:dyDescent="0.25">
      <c r="A65" s="1802" t="s">
        <v>708</v>
      </c>
      <c r="B65" s="1814" t="s">
        <v>880</v>
      </c>
      <c r="C65" s="823" t="s">
        <v>872</v>
      </c>
      <c r="D65" s="805">
        <f>SUM(D66:D70)</f>
        <v>410000000</v>
      </c>
      <c r="E65" s="1808" t="s">
        <v>193</v>
      </c>
      <c r="F65" s="152" t="s">
        <v>705</v>
      </c>
      <c r="G65" s="141" t="s">
        <v>65</v>
      </c>
      <c r="H65" s="141" t="s">
        <v>704</v>
      </c>
      <c r="I65" s="801" t="s">
        <v>703</v>
      </c>
      <c r="J65" s="801" t="s">
        <v>703</v>
      </c>
      <c r="K65" s="801" t="s">
        <v>703</v>
      </c>
      <c r="L65" s="801" t="s">
        <v>703</v>
      </c>
      <c r="M65" s="801" t="s">
        <v>703</v>
      </c>
      <c r="N65" s="801" t="s">
        <v>703</v>
      </c>
    </row>
    <row r="66" spans="1:14" s="799" customFormat="1" x14ac:dyDescent="0.25">
      <c r="A66" s="1803"/>
      <c r="B66" s="1815"/>
      <c r="C66" s="147" t="s">
        <v>881</v>
      </c>
      <c r="D66" s="800">
        <v>90000000</v>
      </c>
      <c r="E66" s="1809"/>
      <c r="F66" s="152"/>
      <c r="G66" s="141"/>
      <c r="H66" s="141"/>
      <c r="I66" s="801"/>
      <c r="J66" s="801"/>
      <c r="K66" s="801"/>
      <c r="L66" s="801"/>
      <c r="M66" s="801"/>
      <c r="N66" s="801"/>
    </row>
    <row r="67" spans="1:14" s="799" customFormat="1" x14ac:dyDescent="0.25">
      <c r="A67" s="1803"/>
      <c r="B67" s="1815"/>
      <c r="C67" s="147" t="s">
        <v>876</v>
      </c>
      <c r="D67" s="800">
        <v>120000000</v>
      </c>
      <c r="E67" s="1809"/>
      <c r="F67" s="152"/>
      <c r="G67" s="141"/>
      <c r="H67" s="141"/>
      <c r="I67" s="801"/>
      <c r="J67" s="801"/>
      <c r="K67" s="801"/>
      <c r="L67" s="801"/>
      <c r="M67" s="801"/>
      <c r="N67" s="801"/>
    </row>
    <row r="68" spans="1:14" s="799" customFormat="1" x14ac:dyDescent="0.25">
      <c r="A68" s="1803"/>
      <c r="B68" s="1815"/>
      <c r="C68" s="147" t="s">
        <v>882</v>
      </c>
      <c r="D68" s="800">
        <v>60000000</v>
      </c>
      <c r="E68" s="1809"/>
      <c r="F68" s="152"/>
      <c r="G68" s="141"/>
      <c r="H68" s="141"/>
      <c r="I68" s="801" t="s">
        <v>703</v>
      </c>
      <c r="J68" s="801" t="s">
        <v>703</v>
      </c>
      <c r="K68" s="801" t="s">
        <v>703</v>
      </c>
      <c r="L68" s="801" t="s">
        <v>703</v>
      </c>
      <c r="M68" s="801" t="s">
        <v>703</v>
      </c>
      <c r="N68" s="801" t="s">
        <v>703</v>
      </c>
    </row>
    <row r="69" spans="1:14" s="799" customFormat="1" x14ac:dyDescent="0.25">
      <c r="A69" s="1803"/>
      <c r="B69" s="1815"/>
      <c r="C69" s="147" t="s">
        <v>157</v>
      </c>
      <c r="D69" s="800">
        <v>80000000</v>
      </c>
      <c r="E69" s="1809"/>
      <c r="F69" s="152"/>
      <c r="G69" s="141"/>
      <c r="H69" s="141"/>
      <c r="I69" s="801" t="s">
        <v>703</v>
      </c>
      <c r="J69" s="801" t="s">
        <v>703</v>
      </c>
      <c r="K69" s="801" t="s">
        <v>703</v>
      </c>
      <c r="L69" s="801" t="s">
        <v>703</v>
      </c>
      <c r="M69" s="801" t="s">
        <v>703</v>
      </c>
      <c r="N69" s="801" t="s">
        <v>703</v>
      </c>
    </row>
    <row r="70" spans="1:14" s="799" customFormat="1" x14ac:dyDescent="0.25">
      <c r="A70" s="1804"/>
      <c r="B70" s="1816"/>
      <c r="C70" s="147" t="s">
        <v>144</v>
      </c>
      <c r="D70" s="800">
        <v>60000000</v>
      </c>
      <c r="E70" s="1810"/>
      <c r="F70" s="152"/>
      <c r="G70" s="141"/>
      <c r="H70" s="141"/>
      <c r="I70" s="801" t="s">
        <v>703</v>
      </c>
      <c r="J70" s="801" t="s">
        <v>703</v>
      </c>
      <c r="K70" s="801" t="s">
        <v>703</v>
      </c>
      <c r="L70" s="801" t="s">
        <v>703</v>
      </c>
      <c r="M70" s="801" t="s">
        <v>703</v>
      </c>
      <c r="N70" s="801" t="s">
        <v>703</v>
      </c>
    </row>
    <row r="71" spans="1:14" s="799" customFormat="1" ht="51" x14ac:dyDescent="0.25">
      <c r="A71" s="1802" t="s">
        <v>708</v>
      </c>
      <c r="B71" s="1814" t="s">
        <v>883</v>
      </c>
      <c r="C71" s="147" t="s">
        <v>872</v>
      </c>
      <c r="D71" s="805">
        <f>SUM(D72:D76)</f>
        <v>200000000</v>
      </c>
      <c r="E71" s="1808" t="s">
        <v>193</v>
      </c>
      <c r="F71" s="152" t="s">
        <v>705</v>
      </c>
      <c r="G71" s="141" t="s">
        <v>65</v>
      </c>
      <c r="H71" s="141" t="s">
        <v>704</v>
      </c>
      <c r="I71" s="801" t="s">
        <v>703</v>
      </c>
      <c r="J71" s="801" t="s">
        <v>703</v>
      </c>
      <c r="K71" s="801" t="s">
        <v>703</v>
      </c>
      <c r="L71" s="801" t="s">
        <v>703</v>
      </c>
      <c r="M71" s="801" t="s">
        <v>703</v>
      </c>
      <c r="N71" s="801" t="s">
        <v>703</v>
      </c>
    </row>
    <row r="72" spans="1:14" s="799" customFormat="1" x14ac:dyDescent="0.25">
      <c r="A72" s="1803"/>
      <c r="B72" s="1815"/>
      <c r="C72" s="147" t="s">
        <v>875</v>
      </c>
      <c r="D72" s="800">
        <v>40000000</v>
      </c>
      <c r="E72" s="1809"/>
      <c r="F72" s="152"/>
      <c r="G72" s="141"/>
      <c r="H72" s="141"/>
      <c r="I72" s="801" t="s">
        <v>703</v>
      </c>
      <c r="J72" s="801" t="s">
        <v>703</v>
      </c>
      <c r="K72" s="801" t="s">
        <v>703</v>
      </c>
      <c r="L72" s="801" t="s">
        <v>703</v>
      </c>
      <c r="M72" s="801" t="s">
        <v>703</v>
      </c>
      <c r="N72" s="801" t="s">
        <v>703</v>
      </c>
    </row>
    <row r="73" spans="1:14" s="799" customFormat="1" x14ac:dyDescent="0.25">
      <c r="A73" s="1803"/>
      <c r="B73" s="1815"/>
      <c r="C73" s="147" t="s">
        <v>876</v>
      </c>
      <c r="D73" s="800">
        <v>50000000</v>
      </c>
      <c r="E73" s="1809"/>
      <c r="F73" s="152"/>
      <c r="G73" s="141"/>
      <c r="H73" s="141"/>
      <c r="I73" s="801"/>
      <c r="J73" s="801"/>
      <c r="K73" s="801"/>
      <c r="L73" s="801"/>
      <c r="M73" s="801"/>
      <c r="N73" s="801"/>
    </row>
    <row r="74" spans="1:14" s="799" customFormat="1" x14ac:dyDescent="0.25">
      <c r="A74" s="1803"/>
      <c r="B74" s="1815"/>
      <c r="C74" s="147" t="s">
        <v>882</v>
      </c>
      <c r="D74" s="800">
        <v>20000000</v>
      </c>
      <c r="E74" s="1809"/>
      <c r="F74" s="152"/>
      <c r="G74" s="141"/>
      <c r="H74" s="141"/>
      <c r="I74" s="801"/>
      <c r="J74" s="801"/>
      <c r="K74" s="801"/>
      <c r="L74" s="801"/>
      <c r="M74" s="801"/>
      <c r="N74" s="801"/>
    </row>
    <row r="75" spans="1:14" s="799" customFormat="1" x14ac:dyDescent="0.25">
      <c r="A75" s="1803"/>
      <c r="B75" s="1815"/>
      <c r="C75" s="147" t="s">
        <v>157</v>
      </c>
      <c r="D75" s="800">
        <v>20000000</v>
      </c>
      <c r="E75" s="1809"/>
      <c r="F75" s="152"/>
      <c r="G75" s="141"/>
      <c r="H75" s="141"/>
      <c r="I75" s="801" t="s">
        <v>703</v>
      </c>
      <c r="J75" s="801" t="s">
        <v>703</v>
      </c>
      <c r="K75" s="801" t="s">
        <v>703</v>
      </c>
      <c r="L75" s="801" t="s">
        <v>703</v>
      </c>
      <c r="M75" s="801" t="s">
        <v>703</v>
      </c>
      <c r="N75" s="801" t="s">
        <v>703</v>
      </c>
    </row>
    <row r="76" spans="1:14" s="799" customFormat="1" x14ac:dyDescent="0.25">
      <c r="A76" s="1804"/>
      <c r="B76" s="1816"/>
      <c r="C76" s="147" t="s">
        <v>874</v>
      </c>
      <c r="D76" s="800">
        <v>70000000</v>
      </c>
      <c r="E76" s="1810"/>
      <c r="F76" s="152"/>
      <c r="G76" s="141"/>
      <c r="H76" s="141"/>
      <c r="I76" s="801" t="s">
        <v>703</v>
      </c>
      <c r="J76" s="801" t="s">
        <v>703</v>
      </c>
      <c r="K76" s="801" t="s">
        <v>703</v>
      </c>
      <c r="L76" s="801" t="s">
        <v>703</v>
      </c>
      <c r="M76" s="801" t="s">
        <v>703</v>
      </c>
      <c r="N76" s="801" t="s">
        <v>703</v>
      </c>
    </row>
    <row r="77" spans="1:14" s="799" customFormat="1" ht="51" x14ac:dyDescent="0.25">
      <c r="A77" s="1802" t="s">
        <v>708</v>
      </c>
      <c r="B77" s="1814" t="s">
        <v>884</v>
      </c>
      <c r="C77" s="823" t="s">
        <v>872</v>
      </c>
      <c r="D77" s="805">
        <f>SUM(D78:D83)</f>
        <v>220000000</v>
      </c>
      <c r="E77" s="152" t="s">
        <v>193</v>
      </c>
      <c r="F77" s="152" t="s">
        <v>705</v>
      </c>
      <c r="G77" s="141" t="s">
        <v>65</v>
      </c>
      <c r="H77" s="141" t="s">
        <v>704</v>
      </c>
      <c r="I77" s="801" t="s">
        <v>703</v>
      </c>
      <c r="J77" s="801" t="s">
        <v>703</v>
      </c>
      <c r="K77" s="801" t="s">
        <v>703</v>
      </c>
      <c r="L77" s="801" t="s">
        <v>703</v>
      </c>
      <c r="M77" s="801" t="s">
        <v>703</v>
      </c>
      <c r="N77" s="801" t="s">
        <v>703</v>
      </c>
    </row>
    <row r="78" spans="1:14" s="799" customFormat="1" x14ac:dyDescent="0.25">
      <c r="A78" s="1803"/>
      <c r="B78" s="1815"/>
      <c r="C78" s="147" t="s">
        <v>881</v>
      </c>
      <c r="D78" s="800">
        <v>30000000</v>
      </c>
      <c r="E78" s="152"/>
      <c r="F78" s="152"/>
      <c r="G78" s="141"/>
      <c r="H78" s="141"/>
      <c r="I78" s="801" t="s">
        <v>703</v>
      </c>
      <c r="J78" s="801" t="s">
        <v>703</v>
      </c>
      <c r="K78" s="801" t="s">
        <v>703</v>
      </c>
      <c r="L78" s="801" t="s">
        <v>703</v>
      </c>
      <c r="M78" s="801" t="s">
        <v>703</v>
      </c>
      <c r="N78" s="801" t="s">
        <v>703</v>
      </c>
    </row>
    <row r="79" spans="1:14" s="799" customFormat="1" x14ac:dyDescent="0.25">
      <c r="A79" s="1803"/>
      <c r="B79" s="1815"/>
      <c r="C79" s="147" t="s">
        <v>876</v>
      </c>
      <c r="D79" s="800">
        <v>25000000</v>
      </c>
      <c r="E79" s="152"/>
      <c r="F79" s="152"/>
      <c r="G79" s="141"/>
      <c r="H79" s="141"/>
      <c r="I79" s="801"/>
      <c r="J79" s="801"/>
      <c r="K79" s="801"/>
      <c r="L79" s="801"/>
      <c r="M79" s="801"/>
      <c r="N79" s="801"/>
    </row>
    <row r="80" spans="1:14" s="799" customFormat="1" x14ac:dyDescent="0.25">
      <c r="A80" s="1803"/>
      <c r="B80" s="1815"/>
      <c r="C80" s="147" t="s">
        <v>882</v>
      </c>
      <c r="D80" s="800">
        <v>50000000</v>
      </c>
      <c r="E80" s="152"/>
      <c r="F80" s="152"/>
      <c r="G80" s="141"/>
      <c r="H80" s="141"/>
      <c r="I80" s="801"/>
      <c r="J80" s="801"/>
      <c r="K80" s="801"/>
      <c r="L80" s="801"/>
      <c r="M80" s="801"/>
      <c r="N80" s="801"/>
    </row>
    <row r="81" spans="1:176" s="799" customFormat="1" x14ac:dyDescent="0.25">
      <c r="A81" s="1803"/>
      <c r="B81" s="1815"/>
      <c r="C81" s="147" t="s">
        <v>144</v>
      </c>
      <c r="D81" s="800">
        <v>20000000</v>
      </c>
      <c r="E81" s="152"/>
      <c r="F81" s="152"/>
      <c r="G81" s="141"/>
      <c r="H81" s="141"/>
      <c r="I81" s="801"/>
      <c r="J81" s="801"/>
      <c r="K81" s="801"/>
      <c r="L81" s="801"/>
      <c r="M81" s="801"/>
      <c r="N81" s="801"/>
    </row>
    <row r="82" spans="1:176" s="799" customFormat="1" x14ac:dyDescent="0.25">
      <c r="A82" s="1803"/>
      <c r="B82" s="1815"/>
      <c r="C82" s="147" t="s">
        <v>157</v>
      </c>
      <c r="D82" s="800">
        <v>25000000</v>
      </c>
      <c r="E82" s="152"/>
      <c r="F82" s="152"/>
      <c r="G82" s="141"/>
      <c r="H82" s="141"/>
      <c r="I82" s="801" t="s">
        <v>703</v>
      </c>
      <c r="J82" s="801" t="s">
        <v>703</v>
      </c>
      <c r="K82" s="801" t="s">
        <v>703</v>
      </c>
      <c r="L82" s="801" t="s">
        <v>703</v>
      </c>
      <c r="M82" s="801" t="s">
        <v>703</v>
      </c>
      <c r="N82" s="801" t="s">
        <v>703</v>
      </c>
    </row>
    <row r="83" spans="1:176" s="799" customFormat="1" x14ac:dyDescent="0.25">
      <c r="A83" s="1804"/>
      <c r="B83" s="1816"/>
      <c r="C83" s="147" t="s">
        <v>874</v>
      </c>
      <c r="D83" s="800">
        <v>70000000</v>
      </c>
      <c r="E83" s="152"/>
      <c r="F83" s="152"/>
      <c r="G83" s="141"/>
      <c r="H83" s="141"/>
      <c r="I83" s="801" t="s">
        <v>703</v>
      </c>
      <c r="J83" s="801" t="s">
        <v>703</v>
      </c>
      <c r="K83" s="801" t="s">
        <v>703</v>
      </c>
      <c r="L83" s="801" t="s">
        <v>703</v>
      </c>
      <c r="M83" s="801" t="s">
        <v>703</v>
      </c>
      <c r="N83" s="801" t="s">
        <v>703</v>
      </c>
    </row>
    <row r="84" spans="1:176" s="799" customFormat="1" ht="51" x14ac:dyDescent="0.25">
      <c r="A84" s="1802" t="s">
        <v>708</v>
      </c>
      <c r="B84" s="1814" t="s">
        <v>885</v>
      </c>
      <c r="C84" s="823" t="s">
        <v>872</v>
      </c>
      <c r="D84" s="805">
        <f>SUM(D85:D89)</f>
        <v>200000000</v>
      </c>
      <c r="E84" s="1808" t="s">
        <v>193</v>
      </c>
      <c r="F84" s="152" t="s">
        <v>705</v>
      </c>
      <c r="G84" s="141" t="s">
        <v>65</v>
      </c>
      <c r="H84" s="141" t="s">
        <v>704</v>
      </c>
      <c r="I84" s="801" t="s">
        <v>703</v>
      </c>
      <c r="J84" s="801" t="s">
        <v>703</v>
      </c>
      <c r="K84" s="801" t="s">
        <v>703</v>
      </c>
      <c r="L84" s="801" t="s">
        <v>703</v>
      </c>
      <c r="M84" s="801" t="s">
        <v>703</v>
      </c>
      <c r="N84" s="801" t="s">
        <v>703</v>
      </c>
    </row>
    <row r="85" spans="1:176" s="799" customFormat="1" x14ac:dyDescent="0.25">
      <c r="A85" s="1803"/>
      <c r="B85" s="1815"/>
      <c r="C85" s="147" t="s">
        <v>875</v>
      </c>
      <c r="D85" s="800">
        <v>30000000</v>
      </c>
      <c r="E85" s="1809"/>
      <c r="F85" s="152"/>
      <c r="G85" s="141"/>
      <c r="H85" s="141"/>
      <c r="I85" s="801"/>
      <c r="J85" s="801"/>
      <c r="K85" s="801"/>
      <c r="L85" s="801"/>
      <c r="M85" s="801"/>
      <c r="N85" s="801"/>
    </row>
    <row r="86" spans="1:176" s="799" customFormat="1" x14ac:dyDescent="0.25">
      <c r="A86" s="1803"/>
      <c r="B86" s="1815"/>
      <c r="C86" s="147" t="s">
        <v>876</v>
      </c>
      <c r="D86" s="800">
        <v>20000000</v>
      </c>
      <c r="E86" s="1809"/>
      <c r="F86" s="152"/>
      <c r="G86" s="141"/>
      <c r="H86" s="141"/>
      <c r="I86" s="801"/>
      <c r="J86" s="801"/>
      <c r="K86" s="801"/>
      <c r="L86" s="801"/>
      <c r="M86" s="801"/>
      <c r="N86" s="801"/>
    </row>
    <row r="87" spans="1:176" s="799" customFormat="1" x14ac:dyDescent="0.25">
      <c r="A87" s="1803"/>
      <c r="B87" s="1815"/>
      <c r="C87" s="147" t="s">
        <v>882</v>
      </c>
      <c r="D87" s="800">
        <v>10000000</v>
      </c>
      <c r="E87" s="1809"/>
      <c r="F87" s="152"/>
      <c r="G87" s="141"/>
      <c r="H87" s="141"/>
      <c r="I87" s="801" t="s">
        <v>703</v>
      </c>
      <c r="J87" s="801" t="s">
        <v>703</v>
      </c>
      <c r="K87" s="801" t="s">
        <v>703</v>
      </c>
      <c r="L87" s="801" t="s">
        <v>703</v>
      </c>
      <c r="M87" s="801" t="s">
        <v>703</v>
      </c>
      <c r="N87" s="801" t="s">
        <v>703</v>
      </c>
    </row>
    <row r="88" spans="1:176" s="799" customFormat="1" x14ac:dyDescent="0.25">
      <c r="A88" s="1803"/>
      <c r="B88" s="1815"/>
      <c r="C88" s="147" t="s">
        <v>157</v>
      </c>
      <c r="D88" s="800">
        <v>20000000</v>
      </c>
      <c r="E88" s="1809"/>
      <c r="F88" s="152"/>
      <c r="G88" s="141"/>
      <c r="H88" s="141"/>
      <c r="I88" s="801" t="s">
        <v>703</v>
      </c>
      <c r="J88" s="801" t="s">
        <v>703</v>
      </c>
      <c r="K88" s="801" t="s">
        <v>703</v>
      </c>
      <c r="L88" s="801" t="s">
        <v>703</v>
      </c>
      <c r="M88" s="801" t="s">
        <v>703</v>
      </c>
      <c r="N88" s="801" t="s">
        <v>703</v>
      </c>
    </row>
    <row r="89" spans="1:176" s="799" customFormat="1" x14ac:dyDescent="0.25">
      <c r="A89" s="1804"/>
      <c r="B89" s="1816"/>
      <c r="C89" s="147" t="s">
        <v>874</v>
      </c>
      <c r="D89" s="800">
        <v>120000000</v>
      </c>
      <c r="E89" s="1810"/>
      <c r="F89" s="152"/>
      <c r="G89" s="141"/>
      <c r="H89" s="141"/>
      <c r="I89" s="801" t="s">
        <v>703</v>
      </c>
      <c r="J89" s="801" t="s">
        <v>703</v>
      </c>
      <c r="K89" s="801" t="s">
        <v>703</v>
      </c>
      <c r="L89" s="801" t="s">
        <v>703</v>
      </c>
      <c r="M89" s="801" t="s">
        <v>703</v>
      </c>
      <c r="N89" s="801" t="s">
        <v>703</v>
      </c>
    </row>
    <row r="90" spans="1:176" s="799" customFormat="1" ht="51" x14ac:dyDescent="0.25">
      <c r="A90" s="1802" t="s">
        <v>708</v>
      </c>
      <c r="B90" s="1814" t="s">
        <v>886</v>
      </c>
      <c r="C90" s="823" t="s">
        <v>872</v>
      </c>
      <c r="D90" s="805">
        <f>SUM(D91:D93)</f>
        <v>200000000</v>
      </c>
      <c r="E90" s="1808" t="s">
        <v>193</v>
      </c>
      <c r="F90" s="152" t="s">
        <v>705</v>
      </c>
      <c r="G90" s="141" t="s">
        <v>65</v>
      </c>
      <c r="H90" s="141" t="s">
        <v>704</v>
      </c>
      <c r="I90" s="801" t="s">
        <v>703</v>
      </c>
      <c r="J90" s="801" t="s">
        <v>703</v>
      </c>
      <c r="K90" s="801" t="s">
        <v>703</v>
      </c>
      <c r="L90" s="801" t="s">
        <v>703</v>
      </c>
      <c r="M90" s="801" t="s">
        <v>703</v>
      </c>
      <c r="N90" s="798">
        <v>43434</v>
      </c>
    </row>
    <row r="91" spans="1:176" s="799" customFormat="1" x14ac:dyDescent="0.25">
      <c r="A91" s="1803"/>
      <c r="B91" s="1815"/>
      <c r="C91" s="147" t="s">
        <v>876</v>
      </c>
      <c r="D91" s="800">
        <v>100000000</v>
      </c>
      <c r="E91" s="1809"/>
      <c r="F91" s="152"/>
      <c r="G91" s="141"/>
      <c r="H91" s="141"/>
      <c r="I91" s="801" t="s">
        <v>703</v>
      </c>
      <c r="J91" s="801" t="s">
        <v>703</v>
      </c>
      <c r="K91" s="801" t="s">
        <v>703</v>
      </c>
      <c r="L91" s="801" t="s">
        <v>703</v>
      </c>
      <c r="M91" s="801" t="s">
        <v>703</v>
      </c>
      <c r="N91" s="798">
        <v>43434</v>
      </c>
    </row>
    <row r="92" spans="1:176" s="799" customFormat="1" x14ac:dyDescent="0.25">
      <c r="A92" s="1803"/>
      <c r="B92" s="1815"/>
      <c r="C92" s="147" t="s">
        <v>874</v>
      </c>
      <c r="D92" s="800">
        <v>100000000</v>
      </c>
      <c r="E92" s="1809"/>
      <c r="F92" s="152"/>
      <c r="G92" s="141"/>
      <c r="H92" s="141"/>
      <c r="I92" s="801"/>
      <c r="J92" s="801"/>
      <c r="K92" s="801"/>
      <c r="L92" s="801"/>
      <c r="M92" s="801"/>
      <c r="N92" s="801"/>
    </row>
    <row r="93" spans="1:176" s="799" customFormat="1" x14ac:dyDescent="0.25">
      <c r="A93" s="1804"/>
      <c r="B93" s="1816"/>
      <c r="C93" s="147"/>
      <c r="D93" s="800"/>
      <c r="E93" s="1810"/>
      <c r="F93" s="152"/>
      <c r="G93" s="141"/>
      <c r="H93" s="141"/>
      <c r="I93" s="801" t="s">
        <v>703</v>
      </c>
      <c r="J93" s="801" t="s">
        <v>703</v>
      </c>
      <c r="K93" s="801" t="s">
        <v>703</v>
      </c>
      <c r="L93" s="801" t="s">
        <v>703</v>
      </c>
      <c r="M93" s="801" t="s">
        <v>703</v>
      </c>
      <c r="N93" s="801" t="s">
        <v>703</v>
      </c>
    </row>
    <row r="94" spans="1:176" s="799" customFormat="1" ht="57.6" customHeight="1" x14ac:dyDescent="0.25">
      <c r="A94" s="1802" t="s">
        <v>708</v>
      </c>
      <c r="B94" s="1802" t="s">
        <v>887</v>
      </c>
      <c r="C94" s="823" t="s">
        <v>872</v>
      </c>
      <c r="D94" s="805">
        <f>SUM(D95:D99)</f>
        <v>898736166</v>
      </c>
      <c r="E94" s="1817" t="s">
        <v>703</v>
      </c>
      <c r="F94" s="152" t="s">
        <v>705</v>
      </c>
      <c r="G94" s="141" t="s">
        <v>65</v>
      </c>
      <c r="H94" s="141" t="s">
        <v>704</v>
      </c>
      <c r="I94" s="801" t="s">
        <v>703</v>
      </c>
      <c r="J94" s="801" t="s">
        <v>703</v>
      </c>
      <c r="K94" s="801" t="s">
        <v>703</v>
      </c>
      <c r="L94" s="801" t="s">
        <v>703</v>
      </c>
      <c r="M94" s="801" t="s">
        <v>703</v>
      </c>
      <c r="N94" s="801" t="s">
        <v>703</v>
      </c>
    </row>
    <row r="95" spans="1:176" s="824" customFormat="1" x14ac:dyDescent="0.25">
      <c r="A95" s="1803"/>
      <c r="B95" s="1803"/>
      <c r="C95" s="147" t="s">
        <v>875</v>
      </c>
      <c r="D95" s="800">
        <v>160000000</v>
      </c>
      <c r="E95" s="1818"/>
      <c r="F95" s="152"/>
      <c r="G95" s="141"/>
      <c r="H95" s="141"/>
      <c r="I95" s="801" t="s">
        <v>703</v>
      </c>
      <c r="J95" s="801" t="s">
        <v>703</v>
      </c>
      <c r="K95" s="801" t="s">
        <v>703</v>
      </c>
      <c r="L95" s="801" t="s">
        <v>703</v>
      </c>
      <c r="M95" s="801" t="s">
        <v>703</v>
      </c>
      <c r="N95" s="801" t="s">
        <v>703</v>
      </c>
      <c r="O95" s="799"/>
      <c r="P95" s="799"/>
      <c r="Q95" s="799"/>
      <c r="R95" s="799"/>
      <c r="S95" s="799"/>
      <c r="T95" s="799"/>
      <c r="U95" s="799"/>
      <c r="V95" s="799"/>
      <c r="W95" s="799"/>
      <c r="X95" s="799"/>
      <c r="Y95" s="799"/>
      <c r="Z95" s="799"/>
      <c r="AA95" s="799"/>
      <c r="AB95" s="799"/>
      <c r="AC95" s="799"/>
      <c r="AD95" s="799"/>
      <c r="AE95" s="799"/>
      <c r="AF95" s="799"/>
      <c r="AG95" s="799"/>
      <c r="AH95" s="799"/>
      <c r="AI95" s="799"/>
      <c r="AJ95" s="799"/>
      <c r="AK95" s="799"/>
      <c r="AL95" s="799"/>
      <c r="AM95" s="799"/>
      <c r="AN95" s="799"/>
      <c r="AO95" s="799"/>
      <c r="AP95" s="799"/>
      <c r="AQ95" s="799"/>
      <c r="AR95" s="799"/>
      <c r="AS95" s="799"/>
      <c r="AT95" s="799"/>
      <c r="AU95" s="799"/>
      <c r="AV95" s="799"/>
      <c r="AW95" s="799"/>
      <c r="AX95" s="799"/>
      <c r="AY95" s="799"/>
      <c r="AZ95" s="799"/>
      <c r="BA95" s="799"/>
      <c r="BB95" s="799"/>
      <c r="BC95" s="799"/>
      <c r="BD95" s="799"/>
      <c r="BE95" s="799"/>
      <c r="BF95" s="799"/>
      <c r="BG95" s="799"/>
      <c r="BH95" s="799"/>
      <c r="BI95" s="799"/>
      <c r="BJ95" s="799"/>
      <c r="BK95" s="799"/>
      <c r="BL95" s="799"/>
      <c r="BM95" s="799"/>
      <c r="BN95" s="799"/>
      <c r="BO95" s="799"/>
      <c r="BP95" s="799"/>
      <c r="BQ95" s="799"/>
      <c r="BR95" s="799"/>
      <c r="BS95" s="799"/>
      <c r="BT95" s="799"/>
      <c r="BU95" s="799"/>
      <c r="BV95" s="799"/>
      <c r="BW95" s="799"/>
      <c r="BX95" s="799"/>
      <c r="BY95" s="799"/>
      <c r="BZ95" s="799"/>
      <c r="CA95" s="799"/>
      <c r="CB95" s="799"/>
      <c r="CC95" s="799"/>
      <c r="CD95" s="799"/>
      <c r="CE95" s="799"/>
      <c r="CF95" s="799"/>
      <c r="CG95" s="799"/>
      <c r="CH95" s="799"/>
      <c r="CI95" s="799"/>
      <c r="CJ95" s="799"/>
      <c r="CK95" s="799"/>
      <c r="CL95" s="799"/>
      <c r="CM95" s="799"/>
      <c r="CN95" s="799"/>
      <c r="CO95" s="799"/>
      <c r="CP95" s="799"/>
      <c r="CQ95" s="799"/>
      <c r="CR95" s="799"/>
      <c r="CS95" s="799"/>
      <c r="CT95" s="799"/>
      <c r="CU95" s="799"/>
      <c r="CV95" s="799"/>
      <c r="CW95" s="799"/>
      <c r="CX95" s="799"/>
      <c r="CY95" s="799"/>
      <c r="CZ95" s="799"/>
      <c r="DA95" s="799"/>
      <c r="DB95" s="799"/>
      <c r="DC95" s="799"/>
      <c r="DD95" s="799"/>
      <c r="DE95" s="799"/>
      <c r="DF95" s="799"/>
      <c r="DG95" s="799"/>
      <c r="DH95" s="799"/>
      <c r="DI95" s="799"/>
      <c r="DJ95" s="799"/>
      <c r="DK95" s="799"/>
      <c r="DL95" s="799"/>
      <c r="DM95" s="799"/>
      <c r="DN95" s="799"/>
      <c r="DO95" s="799"/>
      <c r="DP95" s="799"/>
      <c r="DQ95" s="799"/>
      <c r="DR95" s="799"/>
      <c r="DS95" s="799"/>
      <c r="DT95" s="799"/>
      <c r="DU95" s="799"/>
      <c r="DV95" s="799"/>
      <c r="DW95" s="799"/>
      <c r="DX95" s="799"/>
      <c r="DY95" s="799"/>
      <c r="DZ95" s="799"/>
      <c r="EA95" s="799"/>
      <c r="EB95" s="799"/>
      <c r="EC95" s="799"/>
      <c r="ED95" s="799"/>
      <c r="EE95" s="799"/>
      <c r="EF95" s="799"/>
      <c r="EG95" s="799"/>
      <c r="EH95" s="799"/>
      <c r="EI95" s="799"/>
      <c r="EJ95" s="799"/>
      <c r="EK95" s="799"/>
      <c r="EL95" s="799"/>
      <c r="EM95" s="799"/>
      <c r="EN95" s="799"/>
      <c r="EO95" s="799"/>
      <c r="EP95" s="799"/>
      <c r="EQ95" s="799"/>
      <c r="ER95" s="799"/>
      <c r="ES95" s="799"/>
      <c r="ET95" s="799"/>
      <c r="EU95" s="799"/>
      <c r="EV95" s="799"/>
      <c r="EW95" s="799"/>
      <c r="EX95" s="799"/>
      <c r="EY95" s="799"/>
      <c r="EZ95" s="799"/>
      <c r="FA95" s="799"/>
      <c r="FB95" s="799"/>
      <c r="FC95" s="799"/>
      <c r="FD95" s="799"/>
      <c r="FE95" s="799"/>
      <c r="FF95" s="799"/>
      <c r="FG95" s="799"/>
      <c r="FH95" s="799"/>
      <c r="FI95" s="799"/>
      <c r="FJ95" s="799"/>
      <c r="FK95" s="799"/>
      <c r="FL95" s="799"/>
      <c r="FM95" s="799"/>
      <c r="FN95" s="799"/>
      <c r="FO95" s="799"/>
      <c r="FP95" s="799"/>
      <c r="FQ95" s="799"/>
      <c r="FR95" s="799"/>
      <c r="FS95" s="799"/>
      <c r="FT95" s="799"/>
    </row>
    <row r="96" spans="1:176" s="824" customFormat="1" x14ac:dyDescent="0.25">
      <c r="A96" s="1803"/>
      <c r="B96" s="1803"/>
      <c r="C96" s="147" t="s">
        <v>876</v>
      </c>
      <c r="D96" s="800">
        <v>70000000</v>
      </c>
      <c r="E96" s="1818"/>
      <c r="F96" s="152"/>
      <c r="G96" s="141"/>
      <c r="H96" s="141"/>
      <c r="I96" s="801"/>
      <c r="J96" s="801"/>
      <c r="K96" s="801"/>
      <c r="L96" s="801"/>
      <c r="M96" s="801"/>
      <c r="N96" s="801"/>
      <c r="O96" s="799"/>
      <c r="P96" s="799"/>
      <c r="Q96" s="799"/>
      <c r="R96" s="799"/>
      <c r="S96" s="799"/>
      <c r="T96" s="799"/>
      <c r="U96" s="799"/>
      <c r="V96" s="799"/>
      <c r="W96" s="799"/>
      <c r="X96" s="799"/>
      <c r="Y96" s="799"/>
      <c r="Z96" s="799"/>
      <c r="AA96" s="799"/>
      <c r="AB96" s="799"/>
      <c r="AC96" s="799"/>
      <c r="AD96" s="799"/>
      <c r="AE96" s="799"/>
      <c r="AF96" s="799"/>
      <c r="AG96" s="799"/>
      <c r="AH96" s="799"/>
      <c r="AI96" s="799"/>
      <c r="AJ96" s="799"/>
      <c r="AK96" s="799"/>
      <c r="AL96" s="799"/>
      <c r="AM96" s="799"/>
      <c r="AN96" s="799"/>
      <c r="AO96" s="799"/>
      <c r="AP96" s="799"/>
      <c r="AQ96" s="799"/>
      <c r="AR96" s="799"/>
      <c r="AS96" s="799"/>
      <c r="AT96" s="799"/>
      <c r="AU96" s="799"/>
      <c r="AV96" s="799"/>
      <c r="AW96" s="799"/>
      <c r="AX96" s="799"/>
      <c r="AY96" s="799"/>
      <c r="AZ96" s="799"/>
      <c r="BA96" s="799"/>
      <c r="BB96" s="799"/>
      <c r="BC96" s="799"/>
      <c r="BD96" s="799"/>
      <c r="BE96" s="799"/>
      <c r="BF96" s="799"/>
      <c r="BG96" s="799"/>
      <c r="BH96" s="799"/>
      <c r="BI96" s="799"/>
      <c r="BJ96" s="799"/>
      <c r="BK96" s="799"/>
      <c r="BL96" s="799"/>
      <c r="BM96" s="799"/>
      <c r="BN96" s="799"/>
      <c r="BO96" s="799"/>
      <c r="BP96" s="799"/>
      <c r="BQ96" s="799"/>
      <c r="BR96" s="799"/>
      <c r="BS96" s="799"/>
      <c r="BT96" s="799"/>
      <c r="BU96" s="799"/>
      <c r="BV96" s="799"/>
      <c r="BW96" s="799"/>
      <c r="BX96" s="799"/>
      <c r="BY96" s="799"/>
      <c r="BZ96" s="799"/>
      <c r="CA96" s="799"/>
      <c r="CB96" s="799"/>
      <c r="CC96" s="799"/>
      <c r="CD96" s="799"/>
      <c r="CE96" s="799"/>
      <c r="CF96" s="799"/>
      <c r="CG96" s="799"/>
      <c r="CH96" s="799"/>
      <c r="CI96" s="799"/>
      <c r="CJ96" s="799"/>
      <c r="CK96" s="799"/>
      <c r="CL96" s="799"/>
      <c r="CM96" s="799"/>
      <c r="CN96" s="799"/>
      <c r="CO96" s="799"/>
      <c r="CP96" s="799"/>
      <c r="CQ96" s="799"/>
      <c r="CR96" s="799"/>
      <c r="CS96" s="799"/>
      <c r="CT96" s="799"/>
      <c r="CU96" s="799"/>
      <c r="CV96" s="799"/>
      <c r="CW96" s="799"/>
      <c r="CX96" s="799"/>
      <c r="CY96" s="799"/>
      <c r="CZ96" s="799"/>
      <c r="DA96" s="799"/>
      <c r="DB96" s="799"/>
      <c r="DC96" s="799"/>
      <c r="DD96" s="799"/>
      <c r="DE96" s="799"/>
      <c r="DF96" s="799"/>
      <c r="DG96" s="799"/>
      <c r="DH96" s="799"/>
      <c r="DI96" s="799"/>
      <c r="DJ96" s="799"/>
      <c r="DK96" s="799"/>
      <c r="DL96" s="799"/>
      <c r="DM96" s="799"/>
      <c r="DN96" s="799"/>
      <c r="DO96" s="799"/>
      <c r="DP96" s="799"/>
      <c r="DQ96" s="799"/>
      <c r="DR96" s="799"/>
      <c r="DS96" s="799"/>
      <c r="DT96" s="799"/>
      <c r="DU96" s="799"/>
      <c r="DV96" s="799"/>
      <c r="DW96" s="799"/>
      <c r="DX96" s="799"/>
      <c r="DY96" s="799"/>
      <c r="DZ96" s="799"/>
      <c r="EA96" s="799"/>
      <c r="EB96" s="799"/>
      <c r="EC96" s="799"/>
      <c r="ED96" s="799"/>
      <c r="EE96" s="799"/>
      <c r="EF96" s="799"/>
      <c r="EG96" s="799"/>
      <c r="EH96" s="799"/>
      <c r="EI96" s="799"/>
      <c r="EJ96" s="799"/>
      <c r="EK96" s="799"/>
      <c r="EL96" s="799"/>
      <c r="EM96" s="799"/>
      <c r="EN96" s="799"/>
      <c r="EO96" s="799"/>
      <c r="EP96" s="799"/>
      <c r="EQ96" s="799"/>
      <c r="ER96" s="799"/>
      <c r="ES96" s="799"/>
      <c r="ET96" s="799"/>
      <c r="EU96" s="799"/>
      <c r="EV96" s="799"/>
      <c r="EW96" s="799"/>
      <c r="EX96" s="799"/>
      <c r="EY96" s="799"/>
      <c r="EZ96" s="799"/>
      <c r="FA96" s="799"/>
      <c r="FB96" s="799"/>
      <c r="FC96" s="799"/>
      <c r="FD96" s="799"/>
      <c r="FE96" s="799"/>
      <c r="FF96" s="799"/>
      <c r="FG96" s="799"/>
      <c r="FH96" s="799"/>
      <c r="FI96" s="799"/>
      <c r="FJ96" s="799"/>
      <c r="FK96" s="799"/>
      <c r="FL96" s="799"/>
      <c r="FM96" s="799"/>
      <c r="FN96" s="799"/>
      <c r="FO96" s="799"/>
      <c r="FP96" s="799"/>
      <c r="FQ96" s="799"/>
      <c r="FR96" s="799"/>
      <c r="FS96" s="799"/>
      <c r="FT96" s="799"/>
    </row>
    <row r="97" spans="1:176" s="824" customFormat="1" x14ac:dyDescent="0.25">
      <c r="A97" s="1803"/>
      <c r="B97" s="1803"/>
      <c r="C97" s="147" t="s">
        <v>882</v>
      </c>
      <c r="D97" s="800">
        <v>68736166</v>
      </c>
      <c r="E97" s="1818"/>
      <c r="F97" s="152"/>
      <c r="G97" s="141"/>
      <c r="H97" s="141"/>
      <c r="I97" s="801"/>
      <c r="J97" s="801"/>
      <c r="K97" s="801"/>
      <c r="L97" s="801"/>
      <c r="M97" s="801"/>
      <c r="N97" s="801"/>
      <c r="O97" s="799"/>
      <c r="P97" s="799"/>
      <c r="Q97" s="799"/>
      <c r="R97" s="799"/>
      <c r="S97" s="799"/>
      <c r="T97" s="799"/>
      <c r="U97" s="799"/>
      <c r="V97" s="799"/>
      <c r="W97" s="799"/>
      <c r="X97" s="799"/>
      <c r="Y97" s="799"/>
      <c r="Z97" s="799"/>
      <c r="AA97" s="799"/>
      <c r="AB97" s="799"/>
      <c r="AC97" s="799"/>
      <c r="AD97" s="799"/>
      <c r="AE97" s="799"/>
      <c r="AF97" s="799"/>
      <c r="AG97" s="799"/>
      <c r="AH97" s="799"/>
      <c r="AI97" s="799"/>
      <c r="AJ97" s="799"/>
      <c r="AK97" s="799"/>
      <c r="AL97" s="799"/>
      <c r="AM97" s="799"/>
      <c r="AN97" s="799"/>
      <c r="AO97" s="799"/>
      <c r="AP97" s="799"/>
      <c r="AQ97" s="799"/>
      <c r="AR97" s="799"/>
      <c r="AS97" s="799"/>
      <c r="AT97" s="799"/>
      <c r="AU97" s="799"/>
      <c r="AV97" s="799"/>
      <c r="AW97" s="799"/>
      <c r="AX97" s="799"/>
      <c r="AY97" s="799"/>
      <c r="AZ97" s="799"/>
      <c r="BA97" s="799"/>
      <c r="BB97" s="799"/>
      <c r="BC97" s="799"/>
      <c r="BD97" s="799"/>
      <c r="BE97" s="799"/>
      <c r="BF97" s="799"/>
      <c r="BG97" s="799"/>
      <c r="BH97" s="799"/>
      <c r="BI97" s="799"/>
      <c r="BJ97" s="799"/>
      <c r="BK97" s="799"/>
      <c r="BL97" s="799"/>
      <c r="BM97" s="799"/>
      <c r="BN97" s="799"/>
      <c r="BO97" s="799"/>
      <c r="BP97" s="799"/>
      <c r="BQ97" s="799"/>
      <c r="BR97" s="799"/>
      <c r="BS97" s="799"/>
      <c r="BT97" s="799"/>
      <c r="BU97" s="799"/>
      <c r="BV97" s="799"/>
      <c r="BW97" s="799"/>
      <c r="BX97" s="799"/>
      <c r="BY97" s="799"/>
      <c r="BZ97" s="799"/>
      <c r="CA97" s="799"/>
      <c r="CB97" s="799"/>
      <c r="CC97" s="799"/>
      <c r="CD97" s="799"/>
      <c r="CE97" s="799"/>
      <c r="CF97" s="799"/>
      <c r="CG97" s="799"/>
      <c r="CH97" s="799"/>
      <c r="CI97" s="799"/>
      <c r="CJ97" s="799"/>
      <c r="CK97" s="799"/>
      <c r="CL97" s="799"/>
      <c r="CM97" s="799"/>
      <c r="CN97" s="799"/>
      <c r="CO97" s="799"/>
      <c r="CP97" s="799"/>
      <c r="CQ97" s="799"/>
      <c r="CR97" s="799"/>
      <c r="CS97" s="799"/>
      <c r="CT97" s="799"/>
      <c r="CU97" s="799"/>
      <c r="CV97" s="799"/>
      <c r="CW97" s="799"/>
      <c r="CX97" s="799"/>
      <c r="CY97" s="799"/>
      <c r="CZ97" s="799"/>
      <c r="DA97" s="799"/>
      <c r="DB97" s="799"/>
      <c r="DC97" s="799"/>
      <c r="DD97" s="799"/>
      <c r="DE97" s="799"/>
      <c r="DF97" s="799"/>
      <c r="DG97" s="799"/>
      <c r="DH97" s="799"/>
      <c r="DI97" s="799"/>
      <c r="DJ97" s="799"/>
      <c r="DK97" s="799"/>
      <c r="DL97" s="799"/>
      <c r="DM97" s="799"/>
      <c r="DN97" s="799"/>
      <c r="DO97" s="799"/>
      <c r="DP97" s="799"/>
      <c r="DQ97" s="799"/>
      <c r="DR97" s="799"/>
      <c r="DS97" s="799"/>
      <c r="DT97" s="799"/>
      <c r="DU97" s="799"/>
      <c r="DV97" s="799"/>
      <c r="DW97" s="799"/>
      <c r="DX97" s="799"/>
      <c r="DY97" s="799"/>
      <c r="DZ97" s="799"/>
      <c r="EA97" s="799"/>
      <c r="EB97" s="799"/>
      <c r="EC97" s="799"/>
      <c r="ED97" s="799"/>
      <c r="EE97" s="799"/>
      <c r="EF97" s="799"/>
      <c r="EG97" s="799"/>
      <c r="EH97" s="799"/>
      <c r="EI97" s="799"/>
      <c r="EJ97" s="799"/>
      <c r="EK97" s="799"/>
      <c r="EL97" s="799"/>
      <c r="EM97" s="799"/>
      <c r="EN97" s="799"/>
      <c r="EO97" s="799"/>
      <c r="EP97" s="799"/>
      <c r="EQ97" s="799"/>
      <c r="ER97" s="799"/>
      <c r="ES97" s="799"/>
      <c r="ET97" s="799"/>
      <c r="EU97" s="799"/>
      <c r="EV97" s="799"/>
      <c r="EW97" s="799"/>
      <c r="EX97" s="799"/>
      <c r="EY97" s="799"/>
      <c r="EZ97" s="799"/>
      <c r="FA97" s="799"/>
      <c r="FB97" s="799"/>
      <c r="FC97" s="799"/>
      <c r="FD97" s="799"/>
      <c r="FE97" s="799"/>
      <c r="FF97" s="799"/>
      <c r="FG97" s="799"/>
      <c r="FH97" s="799"/>
      <c r="FI97" s="799"/>
      <c r="FJ97" s="799"/>
      <c r="FK97" s="799"/>
      <c r="FL97" s="799"/>
      <c r="FM97" s="799"/>
      <c r="FN97" s="799"/>
      <c r="FO97" s="799"/>
      <c r="FP97" s="799"/>
      <c r="FQ97" s="799"/>
      <c r="FR97" s="799"/>
      <c r="FS97" s="799"/>
      <c r="FT97" s="799"/>
    </row>
    <row r="98" spans="1:176" s="824" customFormat="1" x14ac:dyDescent="0.25">
      <c r="A98" s="1803"/>
      <c r="B98" s="1803"/>
      <c r="C98" s="147" t="s">
        <v>157</v>
      </c>
      <c r="D98" s="800">
        <v>100000000</v>
      </c>
      <c r="E98" s="1818"/>
      <c r="F98" s="152"/>
      <c r="G98" s="141"/>
      <c r="H98" s="141"/>
      <c r="I98" s="801" t="s">
        <v>703</v>
      </c>
      <c r="J98" s="801" t="s">
        <v>703</v>
      </c>
      <c r="K98" s="801" t="s">
        <v>703</v>
      </c>
      <c r="L98" s="801" t="s">
        <v>703</v>
      </c>
      <c r="M98" s="801" t="s">
        <v>703</v>
      </c>
      <c r="N98" s="801" t="s">
        <v>703</v>
      </c>
      <c r="O98" s="799"/>
      <c r="P98" s="799"/>
      <c r="Q98" s="799"/>
      <c r="R98" s="799"/>
      <c r="S98" s="799"/>
      <c r="T98" s="799"/>
      <c r="U98" s="799"/>
      <c r="V98" s="799"/>
      <c r="W98" s="799"/>
      <c r="X98" s="799"/>
      <c r="Y98" s="799"/>
      <c r="Z98" s="799"/>
      <c r="AA98" s="799"/>
      <c r="AB98" s="799"/>
      <c r="AC98" s="799"/>
      <c r="AD98" s="799"/>
      <c r="AE98" s="799"/>
      <c r="AF98" s="799"/>
      <c r="AG98" s="799"/>
      <c r="AH98" s="799"/>
      <c r="AI98" s="799"/>
      <c r="AJ98" s="799"/>
      <c r="AK98" s="799"/>
      <c r="AL98" s="799"/>
      <c r="AM98" s="799"/>
      <c r="AN98" s="799"/>
      <c r="AO98" s="799"/>
      <c r="AP98" s="799"/>
      <c r="AQ98" s="799"/>
      <c r="AR98" s="799"/>
      <c r="AS98" s="799"/>
      <c r="AT98" s="799"/>
      <c r="AU98" s="799"/>
      <c r="AV98" s="799"/>
      <c r="AW98" s="799"/>
      <c r="AX98" s="799"/>
      <c r="AY98" s="799"/>
      <c r="AZ98" s="799"/>
      <c r="BA98" s="799"/>
      <c r="BB98" s="799"/>
      <c r="BC98" s="799"/>
      <c r="BD98" s="799"/>
      <c r="BE98" s="799"/>
      <c r="BF98" s="799"/>
      <c r="BG98" s="799"/>
      <c r="BH98" s="799"/>
      <c r="BI98" s="799"/>
      <c r="BJ98" s="799"/>
      <c r="BK98" s="799"/>
      <c r="BL98" s="799"/>
      <c r="BM98" s="799"/>
      <c r="BN98" s="799"/>
      <c r="BO98" s="799"/>
      <c r="BP98" s="799"/>
      <c r="BQ98" s="799"/>
      <c r="BR98" s="799"/>
      <c r="BS98" s="799"/>
      <c r="BT98" s="799"/>
      <c r="BU98" s="799"/>
      <c r="BV98" s="799"/>
      <c r="BW98" s="799"/>
      <c r="BX98" s="799"/>
      <c r="BY98" s="799"/>
      <c r="BZ98" s="799"/>
      <c r="CA98" s="799"/>
      <c r="CB98" s="799"/>
      <c r="CC98" s="799"/>
      <c r="CD98" s="799"/>
      <c r="CE98" s="799"/>
      <c r="CF98" s="799"/>
      <c r="CG98" s="799"/>
      <c r="CH98" s="799"/>
      <c r="CI98" s="799"/>
      <c r="CJ98" s="799"/>
      <c r="CK98" s="799"/>
      <c r="CL98" s="799"/>
      <c r="CM98" s="799"/>
      <c r="CN98" s="799"/>
      <c r="CO98" s="799"/>
      <c r="CP98" s="799"/>
      <c r="CQ98" s="799"/>
      <c r="CR98" s="799"/>
      <c r="CS98" s="799"/>
      <c r="CT98" s="799"/>
      <c r="CU98" s="799"/>
      <c r="CV98" s="799"/>
      <c r="CW98" s="799"/>
      <c r="CX98" s="799"/>
      <c r="CY98" s="799"/>
      <c r="CZ98" s="799"/>
      <c r="DA98" s="799"/>
      <c r="DB98" s="799"/>
      <c r="DC98" s="799"/>
      <c r="DD98" s="799"/>
      <c r="DE98" s="799"/>
      <c r="DF98" s="799"/>
      <c r="DG98" s="799"/>
      <c r="DH98" s="799"/>
      <c r="DI98" s="799"/>
      <c r="DJ98" s="799"/>
      <c r="DK98" s="799"/>
      <c r="DL98" s="799"/>
      <c r="DM98" s="799"/>
      <c r="DN98" s="799"/>
      <c r="DO98" s="799"/>
      <c r="DP98" s="799"/>
      <c r="DQ98" s="799"/>
      <c r="DR98" s="799"/>
      <c r="DS98" s="799"/>
      <c r="DT98" s="799"/>
      <c r="DU98" s="799"/>
      <c r="DV98" s="799"/>
      <c r="DW98" s="799"/>
      <c r="DX98" s="799"/>
      <c r="DY98" s="799"/>
      <c r="DZ98" s="799"/>
      <c r="EA98" s="799"/>
      <c r="EB98" s="799"/>
      <c r="EC98" s="799"/>
      <c r="ED98" s="799"/>
      <c r="EE98" s="799"/>
      <c r="EF98" s="799"/>
      <c r="EG98" s="799"/>
      <c r="EH98" s="799"/>
      <c r="EI98" s="799"/>
      <c r="EJ98" s="799"/>
      <c r="EK98" s="799"/>
      <c r="EL98" s="799"/>
      <c r="EM98" s="799"/>
      <c r="EN98" s="799"/>
      <c r="EO98" s="799"/>
      <c r="EP98" s="799"/>
      <c r="EQ98" s="799"/>
      <c r="ER98" s="799"/>
      <c r="ES98" s="799"/>
      <c r="ET98" s="799"/>
      <c r="EU98" s="799"/>
      <c r="EV98" s="799"/>
      <c r="EW98" s="799"/>
      <c r="EX98" s="799"/>
      <c r="EY98" s="799"/>
      <c r="EZ98" s="799"/>
      <c r="FA98" s="799"/>
      <c r="FB98" s="799"/>
      <c r="FC98" s="799"/>
      <c r="FD98" s="799"/>
      <c r="FE98" s="799"/>
      <c r="FF98" s="799"/>
      <c r="FG98" s="799"/>
      <c r="FH98" s="799"/>
      <c r="FI98" s="799"/>
      <c r="FJ98" s="799"/>
      <c r="FK98" s="799"/>
      <c r="FL98" s="799"/>
      <c r="FM98" s="799"/>
      <c r="FN98" s="799"/>
      <c r="FO98" s="799"/>
      <c r="FP98" s="799"/>
      <c r="FQ98" s="799"/>
      <c r="FR98" s="799"/>
      <c r="FS98" s="799"/>
      <c r="FT98" s="799"/>
    </row>
    <row r="99" spans="1:176" s="824" customFormat="1" x14ac:dyDescent="0.25">
      <c r="A99" s="1804"/>
      <c r="B99" s="1804"/>
      <c r="C99" s="147" t="s">
        <v>874</v>
      </c>
      <c r="D99" s="800">
        <v>500000000</v>
      </c>
      <c r="E99" s="1819"/>
      <c r="F99" s="152"/>
      <c r="G99" s="141"/>
      <c r="H99" s="141"/>
      <c r="I99" s="801" t="s">
        <v>703</v>
      </c>
      <c r="J99" s="801" t="s">
        <v>703</v>
      </c>
      <c r="K99" s="801" t="s">
        <v>703</v>
      </c>
      <c r="L99" s="801" t="s">
        <v>703</v>
      </c>
      <c r="M99" s="801" t="s">
        <v>703</v>
      </c>
      <c r="N99" s="801" t="s">
        <v>703</v>
      </c>
      <c r="O99" s="799"/>
      <c r="P99" s="799"/>
      <c r="Q99" s="799"/>
      <c r="R99" s="799"/>
      <c r="S99" s="799"/>
      <c r="T99" s="799"/>
      <c r="U99" s="799"/>
      <c r="V99" s="799"/>
      <c r="W99" s="799"/>
      <c r="X99" s="799"/>
      <c r="Y99" s="799"/>
      <c r="Z99" s="799"/>
      <c r="AA99" s="799"/>
      <c r="AB99" s="799"/>
      <c r="AC99" s="799"/>
      <c r="AD99" s="799"/>
      <c r="AE99" s="799"/>
      <c r="AF99" s="799"/>
      <c r="AG99" s="799"/>
      <c r="AH99" s="799"/>
      <c r="AI99" s="799"/>
      <c r="AJ99" s="799"/>
      <c r="AK99" s="799"/>
      <c r="AL99" s="799"/>
      <c r="AM99" s="799"/>
      <c r="AN99" s="799"/>
      <c r="AO99" s="799"/>
      <c r="AP99" s="799"/>
      <c r="AQ99" s="799"/>
      <c r="AR99" s="799"/>
      <c r="AS99" s="799"/>
      <c r="AT99" s="799"/>
      <c r="AU99" s="799"/>
      <c r="AV99" s="799"/>
      <c r="AW99" s="799"/>
      <c r="AX99" s="799"/>
      <c r="AY99" s="799"/>
      <c r="AZ99" s="799"/>
      <c r="BA99" s="799"/>
      <c r="BB99" s="799"/>
      <c r="BC99" s="799"/>
      <c r="BD99" s="799"/>
      <c r="BE99" s="799"/>
      <c r="BF99" s="799"/>
      <c r="BG99" s="799"/>
      <c r="BH99" s="799"/>
      <c r="BI99" s="799"/>
      <c r="BJ99" s="799"/>
      <c r="BK99" s="799"/>
      <c r="BL99" s="799"/>
      <c r="BM99" s="799"/>
      <c r="BN99" s="799"/>
      <c r="BO99" s="799"/>
      <c r="BP99" s="799"/>
      <c r="BQ99" s="799"/>
      <c r="BR99" s="799"/>
      <c r="BS99" s="799"/>
      <c r="BT99" s="799"/>
      <c r="BU99" s="799"/>
      <c r="BV99" s="799"/>
      <c r="BW99" s="799"/>
      <c r="BX99" s="799"/>
      <c r="BY99" s="799"/>
      <c r="BZ99" s="799"/>
      <c r="CA99" s="799"/>
      <c r="CB99" s="799"/>
      <c r="CC99" s="799"/>
      <c r="CD99" s="799"/>
      <c r="CE99" s="799"/>
      <c r="CF99" s="799"/>
      <c r="CG99" s="799"/>
      <c r="CH99" s="799"/>
      <c r="CI99" s="799"/>
      <c r="CJ99" s="799"/>
      <c r="CK99" s="799"/>
      <c r="CL99" s="799"/>
      <c r="CM99" s="799"/>
      <c r="CN99" s="799"/>
      <c r="CO99" s="799"/>
      <c r="CP99" s="799"/>
      <c r="CQ99" s="799"/>
      <c r="CR99" s="799"/>
      <c r="CS99" s="799"/>
      <c r="CT99" s="799"/>
      <c r="CU99" s="799"/>
      <c r="CV99" s="799"/>
      <c r="CW99" s="799"/>
      <c r="CX99" s="799"/>
      <c r="CY99" s="799"/>
      <c r="CZ99" s="799"/>
      <c r="DA99" s="799"/>
      <c r="DB99" s="799"/>
      <c r="DC99" s="799"/>
      <c r="DD99" s="799"/>
      <c r="DE99" s="799"/>
      <c r="DF99" s="799"/>
      <c r="DG99" s="799"/>
      <c r="DH99" s="799"/>
      <c r="DI99" s="799"/>
      <c r="DJ99" s="799"/>
      <c r="DK99" s="799"/>
      <c r="DL99" s="799"/>
      <c r="DM99" s="799"/>
      <c r="DN99" s="799"/>
      <c r="DO99" s="799"/>
      <c r="DP99" s="799"/>
      <c r="DQ99" s="799"/>
      <c r="DR99" s="799"/>
      <c r="DS99" s="799"/>
      <c r="DT99" s="799"/>
      <c r="DU99" s="799"/>
      <c r="DV99" s="799"/>
      <c r="DW99" s="799"/>
      <c r="DX99" s="799"/>
      <c r="DY99" s="799"/>
      <c r="DZ99" s="799"/>
      <c r="EA99" s="799"/>
      <c r="EB99" s="799"/>
      <c r="EC99" s="799"/>
      <c r="ED99" s="799"/>
      <c r="EE99" s="799"/>
      <c r="EF99" s="799"/>
      <c r="EG99" s="799"/>
      <c r="EH99" s="799"/>
      <c r="EI99" s="799"/>
      <c r="EJ99" s="799"/>
      <c r="EK99" s="799"/>
      <c r="EL99" s="799"/>
      <c r="EM99" s="799"/>
      <c r="EN99" s="799"/>
      <c r="EO99" s="799"/>
      <c r="EP99" s="799"/>
      <c r="EQ99" s="799"/>
      <c r="ER99" s="799"/>
      <c r="ES99" s="799"/>
      <c r="ET99" s="799"/>
      <c r="EU99" s="799"/>
      <c r="EV99" s="799"/>
      <c r="EW99" s="799"/>
      <c r="EX99" s="799"/>
      <c r="EY99" s="799"/>
      <c r="EZ99" s="799"/>
      <c r="FA99" s="799"/>
      <c r="FB99" s="799"/>
      <c r="FC99" s="799"/>
      <c r="FD99" s="799"/>
      <c r="FE99" s="799"/>
      <c r="FF99" s="799"/>
      <c r="FG99" s="799"/>
      <c r="FH99" s="799"/>
      <c r="FI99" s="799"/>
      <c r="FJ99" s="799"/>
      <c r="FK99" s="799"/>
      <c r="FL99" s="799"/>
      <c r="FM99" s="799"/>
      <c r="FN99" s="799"/>
      <c r="FO99" s="799"/>
      <c r="FP99" s="799"/>
      <c r="FQ99" s="799"/>
      <c r="FR99" s="799"/>
      <c r="FS99" s="799"/>
      <c r="FT99" s="799"/>
    </row>
    <row r="101" spans="1:176" x14ac:dyDescent="0.25">
      <c r="D101" s="825">
        <f>SUM(D95:D99,D91:D92,D85:D89,D78:D83,D72:D76,D66:D70,D51:D64,D8:D49)</f>
        <v>88366275894</v>
      </c>
    </row>
  </sheetData>
  <mergeCells count="39">
    <mergeCell ref="A94:A99"/>
    <mergeCell ref="B94:B99"/>
    <mergeCell ref="E94:E99"/>
    <mergeCell ref="A77:A83"/>
    <mergeCell ref="B77:B83"/>
    <mergeCell ref="A84:A89"/>
    <mergeCell ref="B84:B89"/>
    <mergeCell ref="E84:E89"/>
    <mergeCell ref="A90:A93"/>
    <mergeCell ref="B90:B93"/>
    <mergeCell ref="E90:E93"/>
    <mergeCell ref="A65:A70"/>
    <mergeCell ref="B65:B70"/>
    <mergeCell ref="E65:E70"/>
    <mergeCell ref="A71:A76"/>
    <mergeCell ref="B71:B76"/>
    <mergeCell ref="E71:E76"/>
    <mergeCell ref="N50:N56"/>
    <mergeCell ref="A50:A56"/>
    <mergeCell ref="B50:B56"/>
    <mergeCell ref="E50:E56"/>
    <mergeCell ref="F50:F56"/>
    <mergeCell ref="G50:G56"/>
    <mergeCell ref="H50:H56"/>
    <mergeCell ref="I50:I56"/>
    <mergeCell ref="J50:J56"/>
    <mergeCell ref="K50:K56"/>
    <mergeCell ref="L50:L56"/>
    <mergeCell ref="M50:M56"/>
    <mergeCell ref="A3:N3"/>
    <mergeCell ref="A5:A7"/>
    <mergeCell ref="B5:B7"/>
    <mergeCell ref="C5:C7"/>
    <mergeCell ref="D5:D7"/>
    <mergeCell ref="E5:E6"/>
    <mergeCell ref="F5:F6"/>
    <mergeCell ref="G5:G6"/>
    <mergeCell ref="H5:H6"/>
    <mergeCell ref="I5:N6"/>
  </mergeCells>
  <printOptions horizontalCentered="1" verticalCentered="1"/>
  <pageMargins left="0.70866141732283472" right="0.70866141732283472" top="0.74803149606299213" bottom="0.74803149606299213" header="0.31496062992125984" footer="0.31496062992125984"/>
  <pageSetup paperSize="132" scale="60" orientation="landscape" r:id="rId1"/>
  <legacy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6" tint="0.39997558519241921"/>
  </sheetPr>
  <dimension ref="A3:N77"/>
  <sheetViews>
    <sheetView topLeftCell="A63" workbookViewId="0">
      <selection activeCell="D66" sqref="D66"/>
    </sheetView>
  </sheetViews>
  <sheetFormatPr baseColWidth="10" defaultRowHeight="15" x14ac:dyDescent="0.25"/>
  <cols>
    <col min="1" max="1" width="46.42578125" style="665" customWidth="1"/>
    <col min="2" max="2" width="29.140625" style="665" customWidth="1"/>
    <col min="3" max="3" width="18" style="665" customWidth="1"/>
    <col min="4" max="4" width="19.140625" style="665" customWidth="1"/>
    <col min="5" max="5" width="30.28515625" style="665" customWidth="1"/>
    <col min="6" max="6" width="33.28515625" style="665" customWidth="1"/>
    <col min="7" max="7" width="17" style="665" customWidth="1"/>
    <col min="8" max="9" width="18.7109375" style="665" customWidth="1"/>
    <col min="10" max="10" width="18.28515625" style="665" customWidth="1"/>
    <col min="11" max="11" width="16" style="665" customWidth="1"/>
    <col min="12" max="12" width="13.7109375" style="665" customWidth="1"/>
    <col min="13" max="13" width="12.7109375" style="665" customWidth="1"/>
    <col min="14" max="14" width="16" style="665" customWidth="1"/>
    <col min="15" max="16384" width="11.42578125" style="665"/>
  </cols>
  <sheetData>
    <row r="3" spans="1:14" ht="78.75" customHeight="1" x14ac:dyDescent="0.25">
      <c r="A3" s="1519" t="s">
        <v>181</v>
      </c>
      <c r="B3" s="1520"/>
      <c r="C3" s="1520"/>
      <c r="D3" s="1520"/>
      <c r="E3" s="1520"/>
      <c r="F3" s="1520"/>
      <c r="G3" s="1520"/>
      <c r="H3" s="1520"/>
      <c r="I3" s="1520"/>
      <c r="J3" s="1520"/>
      <c r="K3" s="1520"/>
      <c r="L3" s="1520"/>
      <c r="M3" s="1520"/>
      <c r="N3" s="1520"/>
    </row>
    <row r="4" spans="1:14" ht="15.75" thickBot="1" x14ac:dyDescent="0.3">
      <c r="A4" s="741"/>
      <c r="B4" s="741"/>
      <c r="C4" s="741"/>
      <c r="D4" s="741"/>
      <c r="E4" s="741"/>
      <c r="F4" s="741"/>
      <c r="G4" s="741"/>
      <c r="H4" s="741"/>
      <c r="I4" s="741"/>
      <c r="J4" s="741"/>
      <c r="K4" s="741"/>
      <c r="L4" s="741"/>
      <c r="M4" s="741"/>
      <c r="N4" s="741"/>
    </row>
    <row r="5" spans="1:14" ht="15.75" thickBot="1" x14ac:dyDescent="0.3">
      <c r="A5" s="1787" t="s">
        <v>41</v>
      </c>
      <c r="B5" s="1788" t="s">
        <v>42</v>
      </c>
      <c r="C5" s="1787" t="s">
        <v>43</v>
      </c>
      <c r="D5" s="1787" t="s">
        <v>182</v>
      </c>
      <c r="E5" s="1791" t="s">
        <v>183</v>
      </c>
      <c r="F5" s="1787" t="s">
        <v>184</v>
      </c>
      <c r="G5" s="1788" t="s">
        <v>185</v>
      </c>
      <c r="H5" s="1788" t="s">
        <v>186</v>
      </c>
      <c r="I5" s="1793" t="s">
        <v>49</v>
      </c>
      <c r="J5" s="1794"/>
      <c r="K5" s="1794"/>
      <c r="L5" s="1794"/>
      <c r="M5" s="1794"/>
      <c r="N5" s="1795"/>
    </row>
    <row r="6" spans="1:14" ht="15.75" thickBot="1" x14ac:dyDescent="0.3">
      <c r="A6" s="1787"/>
      <c r="B6" s="1789"/>
      <c r="C6" s="1787"/>
      <c r="D6" s="1787"/>
      <c r="E6" s="1792"/>
      <c r="F6" s="1787"/>
      <c r="G6" s="1790"/>
      <c r="H6" s="1790"/>
      <c r="I6" s="1796"/>
      <c r="J6" s="1797"/>
      <c r="K6" s="1797"/>
      <c r="L6" s="1797"/>
      <c r="M6" s="1797"/>
      <c r="N6" s="1798"/>
    </row>
    <row r="7" spans="1:14" s="669" customFormat="1" ht="68.25" customHeight="1" thickBot="1" x14ac:dyDescent="0.3">
      <c r="A7" s="1787"/>
      <c r="B7" s="1790"/>
      <c r="C7" s="1787"/>
      <c r="D7" s="1787"/>
      <c r="E7" s="742" t="s">
        <v>50</v>
      </c>
      <c r="F7" s="743" t="s">
        <v>51</v>
      </c>
      <c r="G7" s="743" t="s">
        <v>52</v>
      </c>
      <c r="H7" s="743" t="s">
        <v>53</v>
      </c>
      <c r="I7" s="744" t="s">
        <v>54</v>
      </c>
      <c r="J7" s="744" t="s">
        <v>187</v>
      </c>
      <c r="K7" s="744" t="s">
        <v>188</v>
      </c>
      <c r="L7" s="744" t="s">
        <v>59</v>
      </c>
      <c r="M7" s="742" t="s">
        <v>189</v>
      </c>
      <c r="N7" s="742" t="s">
        <v>190</v>
      </c>
    </row>
    <row r="8" spans="1:14" s="669" customFormat="1" ht="51" x14ac:dyDescent="0.25">
      <c r="A8" s="746" t="s">
        <v>860</v>
      </c>
      <c r="B8" s="747" t="s">
        <v>859</v>
      </c>
      <c r="C8" s="748" t="s">
        <v>379</v>
      </c>
      <c r="D8" s="749">
        <v>4883051308</v>
      </c>
      <c r="E8" s="750">
        <v>7725000000</v>
      </c>
      <c r="F8" s="719" t="s">
        <v>782</v>
      </c>
      <c r="G8" s="674" t="s">
        <v>65</v>
      </c>
      <c r="H8" s="719" t="s">
        <v>381</v>
      </c>
      <c r="I8" s="720" t="s">
        <v>703</v>
      </c>
      <c r="J8" s="720" t="s">
        <v>703</v>
      </c>
      <c r="K8" s="720" t="s">
        <v>703</v>
      </c>
      <c r="L8" s="720" t="s">
        <v>703</v>
      </c>
      <c r="M8" s="740" t="s">
        <v>703</v>
      </c>
      <c r="N8" s="739">
        <v>43282</v>
      </c>
    </row>
    <row r="9" spans="1:14" s="669" customFormat="1" ht="51" x14ac:dyDescent="0.25">
      <c r="A9" s="751" t="s">
        <v>858</v>
      </c>
      <c r="B9" s="752" t="s">
        <v>378</v>
      </c>
      <c r="C9" s="753" t="s">
        <v>382</v>
      </c>
      <c r="D9" s="754">
        <v>2016948692</v>
      </c>
      <c r="E9" s="755">
        <v>6094301308</v>
      </c>
      <c r="F9" s="719" t="s">
        <v>782</v>
      </c>
      <c r="G9" s="674" t="s">
        <v>65</v>
      </c>
      <c r="H9" s="719" t="s">
        <v>381</v>
      </c>
      <c r="I9" s="690" t="s">
        <v>14</v>
      </c>
      <c r="J9" s="690" t="s">
        <v>14</v>
      </c>
      <c r="K9" s="690" t="s">
        <v>15</v>
      </c>
      <c r="L9" s="690" t="s">
        <v>15</v>
      </c>
      <c r="M9" s="689" t="s">
        <v>15</v>
      </c>
      <c r="N9" s="738">
        <v>43800</v>
      </c>
    </row>
    <row r="10" spans="1:14" s="669" customFormat="1" ht="60.75" thickBot="1" x14ac:dyDescent="0.3">
      <c r="A10" s="682" t="s">
        <v>857</v>
      </c>
      <c r="B10" s="725" t="s">
        <v>384</v>
      </c>
      <c r="C10" s="678" t="s">
        <v>772</v>
      </c>
      <c r="D10" s="735">
        <v>500000000</v>
      </c>
      <c r="E10" s="675" t="s">
        <v>193</v>
      </c>
      <c r="F10" s="719" t="s">
        <v>782</v>
      </c>
      <c r="G10" s="688" t="s">
        <v>65</v>
      </c>
      <c r="H10" s="690" t="s">
        <v>381</v>
      </c>
      <c r="I10" s="719" t="s">
        <v>7</v>
      </c>
      <c r="J10" s="690" t="s">
        <v>9</v>
      </c>
      <c r="K10" s="719" t="s">
        <v>9</v>
      </c>
      <c r="L10" s="719" t="s">
        <v>10</v>
      </c>
      <c r="M10" s="718" t="s">
        <v>10</v>
      </c>
      <c r="N10" s="717" t="s">
        <v>14</v>
      </c>
    </row>
    <row r="11" spans="1:14" s="669" customFormat="1" ht="60.75" thickBot="1" x14ac:dyDescent="0.3">
      <c r="A11" s="737" t="s">
        <v>857</v>
      </c>
      <c r="B11" s="725" t="s">
        <v>856</v>
      </c>
      <c r="C11" s="678" t="s">
        <v>772</v>
      </c>
      <c r="D11" s="735">
        <v>800000000</v>
      </c>
      <c r="E11" s="675" t="s">
        <v>193</v>
      </c>
      <c r="F11" s="719" t="s">
        <v>782</v>
      </c>
      <c r="G11" s="688" t="s">
        <v>65</v>
      </c>
      <c r="H11" s="720" t="s">
        <v>381</v>
      </c>
      <c r="I11" s="719" t="s">
        <v>7</v>
      </c>
      <c r="J11" s="690" t="s">
        <v>9</v>
      </c>
      <c r="K11" s="719" t="s">
        <v>9</v>
      </c>
      <c r="L11" s="719" t="s">
        <v>10</v>
      </c>
      <c r="M11" s="718" t="s">
        <v>10</v>
      </c>
      <c r="N11" s="717" t="s">
        <v>14</v>
      </c>
    </row>
    <row r="12" spans="1:14" s="669" customFormat="1" ht="60.75" thickBot="1" x14ac:dyDescent="0.3">
      <c r="A12" s="736" t="s">
        <v>855</v>
      </c>
      <c r="B12" s="725" t="s">
        <v>854</v>
      </c>
      <c r="C12" s="678" t="s">
        <v>772</v>
      </c>
      <c r="D12" s="735">
        <v>1800000000</v>
      </c>
      <c r="E12" s="675" t="s">
        <v>193</v>
      </c>
      <c r="F12" s="719" t="s">
        <v>782</v>
      </c>
      <c r="G12" s="688" t="s">
        <v>65</v>
      </c>
      <c r="H12" s="720" t="s">
        <v>381</v>
      </c>
      <c r="I12" s="719" t="s">
        <v>7</v>
      </c>
      <c r="J12" s="690" t="s">
        <v>9</v>
      </c>
      <c r="K12" s="719" t="s">
        <v>9</v>
      </c>
      <c r="L12" s="719" t="s">
        <v>10</v>
      </c>
      <c r="M12" s="718" t="s">
        <v>10</v>
      </c>
      <c r="N12" s="717" t="s">
        <v>14</v>
      </c>
    </row>
    <row r="13" spans="1:14" s="669" customFormat="1" ht="60.75" thickBot="1" x14ac:dyDescent="0.3">
      <c r="A13" s="682" t="s">
        <v>853</v>
      </c>
      <c r="B13" s="725" t="s">
        <v>852</v>
      </c>
      <c r="C13" s="678" t="s">
        <v>772</v>
      </c>
      <c r="D13" s="734">
        <v>2835000000</v>
      </c>
      <c r="E13" s="675" t="s">
        <v>193</v>
      </c>
      <c r="F13" s="719" t="s">
        <v>765</v>
      </c>
      <c r="G13" s="688" t="s">
        <v>65</v>
      </c>
      <c r="H13" s="720" t="s">
        <v>381</v>
      </c>
      <c r="I13" s="719" t="s">
        <v>7</v>
      </c>
      <c r="J13" s="690" t="s">
        <v>7</v>
      </c>
      <c r="K13" s="719" t="s">
        <v>10</v>
      </c>
      <c r="L13" s="719" t="s">
        <v>10</v>
      </c>
      <c r="M13" s="718" t="s">
        <v>10</v>
      </c>
      <c r="N13" s="717" t="s">
        <v>15</v>
      </c>
    </row>
    <row r="14" spans="1:14" s="669" customFormat="1" ht="51.75" thickBot="1" x14ac:dyDescent="0.3">
      <c r="A14" s="682" t="s">
        <v>851</v>
      </c>
      <c r="B14" s="725" t="s">
        <v>850</v>
      </c>
      <c r="C14" s="678" t="s">
        <v>779</v>
      </c>
      <c r="D14" s="732">
        <v>585000000</v>
      </c>
      <c r="E14" s="675" t="s">
        <v>193</v>
      </c>
      <c r="F14" s="719" t="s">
        <v>765</v>
      </c>
      <c r="G14" s="688" t="s">
        <v>65</v>
      </c>
      <c r="H14" s="720" t="s">
        <v>381</v>
      </c>
      <c r="I14" s="719" t="s">
        <v>7</v>
      </c>
      <c r="J14" s="690" t="s">
        <v>7</v>
      </c>
      <c r="K14" s="719" t="s">
        <v>10</v>
      </c>
      <c r="L14" s="719" t="s">
        <v>10</v>
      </c>
      <c r="M14" s="718" t="s">
        <v>10</v>
      </c>
      <c r="N14" s="717" t="s">
        <v>15</v>
      </c>
    </row>
    <row r="15" spans="1:14" s="669" customFormat="1" ht="51.75" thickBot="1" x14ac:dyDescent="0.3">
      <c r="A15" s="726" t="s">
        <v>849</v>
      </c>
      <c r="B15" s="725" t="s">
        <v>777</v>
      </c>
      <c r="C15" s="678" t="s">
        <v>192</v>
      </c>
      <c r="D15" s="733">
        <v>10000000</v>
      </c>
      <c r="E15" s="675" t="s">
        <v>193</v>
      </c>
      <c r="F15" s="719" t="s">
        <v>765</v>
      </c>
      <c r="G15" s="688" t="s">
        <v>65</v>
      </c>
      <c r="H15" s="720" t="s">
        <v>381</v>
      </c>
      <c r="I15" s="719" t="s">
        <v>5</v>
      </c>
      <c r="J15" s="690" t="s">
        <v>5</v>
      </c>
      <c r="K15" s="719" t="s">
        <v>6</v>
      </c>
      <c r="L15" s="719" t="s">
        <v>7</v>
      </c>
      <c r="M15" s="718" t="s">
        <v>7</v>
      </c>
      <c r="N15" s="717" t="s">
        <v>15</v>
      </c>
    </row>
    <row r="16" spans="1:14" s="669" customFormat="1" ht="51.75" thickBot="1" x14ac:dyDescent="0.3">
      <c r="A16" s="726" t="s">
        <v>848</v>
      </c>
      <c r="B16" s="725" t="s">
        <v>841</v>
      </c>
      <c r="C16" s="678" t="s">
        <v>192</v>
      </c>
      <c r="D16" s="733">
        <v>10000000</v>
      </c>
      <c r="E16" s="675" t="s">
        <v>193</v>
      </c>
      <c r="F16" s="719" t="s">
        <v>765</v>
      </c>
      <c r="G16" s="688" t="s">
        <v>65</v>
      </c>
      <c r="H16" s="720" t="s">
        <v>381</v>
      </c>
      <c r="I16" s="719" t="s">
        <v>5</v>
      </c>
      <c r="J16" s="690" t="s">
        <v>5</v>
      </c>
      <c r="K16" s="719" t="s">
        <v>6</v>
      </c>
      <c r="L16" s="719" t="s">
        <v>7</v>
      </c>
      <c r="M16" s="718" t="s">
        <v>7</v>
      </c>
      <c r="N16" s="717" t="s">
        <v>15</v>
      </c>
    </row>
    <row r="17" spans="1:14" s="669" customFormat="1" ht="60.75" thickBot="1" x14ac:dyDescent="0.3">
      <c r="A17" s="726" t="s">
        <v>847</v>
      </c>
      <c r="B17" s="725" t="s">
        <v>846</v>
      </c>
      <c r="C17" s="678" t="s">
        <v>772</v>
      </c>
      <c r="D17" s="732">
        <v>500000000</v>
      </c>
      <c r="E17" s="675" t="s">
        <v>193</v>
      </c>
      <c r="F17" s="719" t="s">
        <v>765</v>
      </c>
      <c r="G17" s="688" t="s">
        <v>65</v>
      </c>
      <c r="H17" s="720" t="s">
        <v>381</v>
      </c>
      <c r="I17" s="719" t="s">
        <v>7</v>
      </c>
      <c r="J17" s="690" t="s">
        <v>9</v>
      </c>
      <c r="K17" s="719" t="s">
        <v>9</v>
      </c>
      <c r="L17" s="719" t="s">
        <v>10</v>
      </c>
      <c r="M17" s="718" t="s">
        <v>10</v>
      </c>
      <c r="N17" s="717" t="s">
        <v>14</v>
      </c>
    </row>
    <row r="18" spans="1:14" s="669" customFormat="1" ht="60.75" thickBot="1" x14ac:dyDescent="0.3">
      <c r="A18" s="726" t="s">
        <v>774</v>
      </c>
      <c r="B18" s="725" t="s">
        <v>845</v>
      </c>
      <c r="C18" s="678" t="s">
        <v>772</v>
      </c>
      <c r="D18" s="732">
        <v>40000000</v>
      </c>
      <c r="E18" s="675" t="s">
        <v>193</v>
      </c>
      <c r="F18" s="719" t="s">
        <v>765</v>
      </c>
      <c r="G18" s="688" t="s">
        <v>65</v>
      </c>
      <c r="H18" s="720" t="s">
        <v>381</v>
      </c>
      <c r="I18" s="719" t="s">
        <v>7</v>
      </c>
      <c r="J18" s="690" t="s">
        <v>9</v>
      </c>
      <c r="K18" s="719" t="s">
        <v>9</v>
      </c>
      <c r="L18" s="719" t="s">
        <v>10</v>
      </c>
      <c r="M18" s="718" t="s">
        <v>10</v>
      </c>
      <c r="N18" s="717" t="s">
        <v>14</v>
      </c>
    </row>
    <row r="19" spans="1:14" s="669" customFormat="1" ht="51.75" thickBot="1" x14ac:dyDescent="0.3">
      <c r="A19" s="726" t="s">
        <v>844</v>
      </c>
      <c r="B19" s="731" t="s">
        <v>403</v>
      </c>
      <c r="C19" s="678" t="s">
        <v>230</v>
      </c>
      <c r="D19" s="730">
        <v>70000000</v>
      </c>
      <c r="E19" s="675" t="s">
        <v>193</v>
      </c>
      <c r="F19" s="719" t="s">
        <v>765</v>
      </c>
      <c r="G19" s="688" t="s">
        <v>65</v>
      </c>
      <c r="H19" s="720" t="s">
        <v>381</v>
      </c>
      <c r="I19" s="719" t="s">
        <v>5</v>
      </c>
      <c r="J19" s="690" t="s">
        <v>5</v>
      </c>
      <c r="K19" s="719" t="s">
        <v>6</v>
      </c>
      <c r="L19" s="719" t="s">
        <v>7</v>
      </c>
      <c r="M19" s="718" t="s">
        <v>7</v>
      </c>
      <c r="N19" s="717" t="s">
        <v>15</v>
      </c>
    </row>
    <row r="20" spans="1:14" s="669" customFormat="1" ht="51.75" thickBot="1" x14ac:dyDescent="0.3">
      <c r="A20" s="726" t="s">
        <v>843</v>
      </c>
      <c r="B20" s="728" t="s">
        <v>405</v>
      </c>
      <c r="C20" s="678" t="s">
        <v>230</v>
      </c>
      <c r="D20" s="729">
        <v>750000000</v>
      </c>
      <c r="E20" s="675" t="s">
        <v>193</v>
      </c>
      <c r="F20" s="719" t="s">
        <v>765</v>
      </c>
      <c r="G20" s="688" t="s">
        <v>65</v>
      </c>
      <c r="H20" s="720" t="s">
        <v>381</v>
      </c>
      <c r="I20" s="719" t="s">
        <v>6</v>
      </c>
      <c r="J20" s="690" t="s">
        <v>6</v>
      </c>
      <c r="K20" s="719" t="s">
        <v>7</v>
      </c>
      <c r="L20" s="719" t="s">
        <v>8</v>
      </c>
      <c r="M20" s="718" t="s">
        <v>8</v>
      </c>
      <c r="N20" s="717" t="s">
        <v>14</v>
      </c>
    </row>
    <row r="21" spans="1:14" s="669" customFormat="1" ht="63.75" customHeight="1" thickBot="1" x14ac:dyDescent="0.3">
      <c r="A21" s="726" t="s">
        <v>842</v>
      </c>
      <c r="B21" s="728" t="s">
        <v>769</v>
      </c>
      <c r="C21" s="678" t="s">
        <v>766</v>
      </c>
      <c r="D21" s="727">
        <v>60000000</v>
      </c>
      <c r="E21" s="675" t="s">
        <v>703</v>
      </c>
      <c r="F21" s="719" t="s">
        <v>765</v>
      </c>
      <c r="G21" s="688" t="s">
        <v>65</v>
      </c>
      <c r="H21" s="720" t="s">
        <v>381</v>
      </c>
      <c r="I21" s="719" t="s">
        <v>6</v>
      </c>
      <c r="J21" s="690" t="s">
        <v>6</v>
      </c>
      <c r="K21" s="719" t="s">
        <v>7</v>
      </c>
      <c r="L21" s="719" t="s">
        <v>8</v>
      </c>
      <c r="M21" s="718" t="s">
        <v>8</v>
      </c>
      <c r="N21" s="717" t="s">
        <v>14</v>
      </c>
    </row>
    <row r="22" spans="1:14" s="669" customFormat="1" ht="60.75" thickBot="1" x14ac:dyDescent="0.3">
      <c r="A22" s="726" t="s">
        <v>842</v>
      </c>
      <c r="B22" s="725" t="s">
        <v>841</v>
      </c>
      <c r="C22" s="678" t="s">
        <v>766</v>
      </c>
      <c r="D22" s="724">
        <v>390000000</v>
      </c>
      <c r="E22" s="675" t="s">
        <v>703</v>
      </c>
      <c r="F22" s="719" t="s">
        <v>765</v>
      </c>
      <c r="G22" s="688" t="s">
        <v>65</v>
      </c>
      <c r="H22" s="720" t="s">
        <v>381</v>
      </c>
      <c r="I22" s="719" t="s">
        <v>6</v>
      </c>
      <c r="J22" s="690" t="s">
        <v>6</v>
      </c>
      <c r="K22" s="719" t="s">
        <v>7</v>
      </c>
      <c r="L22" s="719" t="s">
        <v>8</v>
      </c>
      <c r="M22" s="718" t="s">
        <v>8</v>
      </c>
      <c r="N22" s="717" t="s">
        <v>14</v>
      </c>
    </row>
    <row r="23" spans="1:14" s="669" customFormat="1" ht="72.75" thickBot="1" x14ac:dyDescent="0.3">
      <c r="A23" s="682" t="s">
        <v>839</v>
      </c>
      <c r="B23" s="723" t="s">
        <v>840</v>
      </c>
      <c r="C23" s="722" t="s">
        <v>410</v>
      </c>
      <c r="D23" s="721">
        <v>1800000000</v>
      </c>
      <c r="E23" s="675" t="s">
        <v>193</v>
      </c>
      <c r="F23" s="719" t="s">
        <v>764</v>
      </c>
      <c r="G23" s="688" t="s">
        <v>65</v>
      </c>
      <c r="H23" s="720" t="s">
        <v>381</v>
      </c>
      <c r="I23" s="719" t="s">
        <v>6</v>
      </c>
      <c r="J23" s="690" t="s">
        <v>6</v>
      </c>
      <c r="K23" s="719" t="s">
        <v>7</v>
      </c>
      <c r="L23" s="719" t="s">
        <v>8</v>
      </c>
      <c r="M23" s="718" t="s">
        <v>8</v>
      </c>
      <c r="N23" s="717" t="s">
        <v>14</v>
      </c>
    </row>
    <row r="24" spans="1:14" s="702" customFormat="1" ht="90.75" thickBot="1" x14ac:dyDescent="0.3">
      <c r="A24" s="682" t="s">
        <v>839</v>
      </c>
      <c r="B24" s="723" t="s">
        <v>838</v>
      </c>
      <c r="C24" s="694" t="s">
        <v>72</v>
      </c>
      <c r="D24" s="767">
        <v>1200000000</v>
      </c>
      <c r="E24" s="709" t="s">
        <v>193</v>
      </c>
      <c r="F24" s="716" t="s">
        <v>761</v>
      </c>
      <c r="G24" s="708" t="s">
        <v>65</v>
      </c>
      <c r="H24" s="707" t="s">
        <v>381</v>
      </c>
      <c r="I24" s="705" t="s">
        <v>6</v>
      </c>
      <c r="J24" s="706" t="s">
        <v>6</v>
      </c>
      <c r="K24" s="705" t="s">
        <v>7</v>
      </c>
      <c r="L24" s="705" t="s">
        <v>8</v>
      </c>
      <c r="M24" s="704" t="s">
        <v>8</v>
      </c>
      <c r="N24" s="703" t="s">
        <v>14</v>
      </c>
    </row>
    <row r="25" spans="1:14" s="702" customFormat="1" ht="96.75" thickBot="1" x14ac:dyDescent="0.3">
      <c r="A25" s="713" t="s">
        <v>837</v>
      </c>
      <c r="B25" s="713" t="s">
        <v>760</v>
      </c>
      <c r="C25" s="714" t="s">
        <v>416</v>
      </c>
      <c r="D25" s="715">
        <v>1300000000</v>
      </c>
      <c r="E25" s="709" t="s">
        <v>193</v>
      </c>
      <c r="F25" s="705" t="s">
        <v>755</v>
      </c>
      <c r="G25" s="708" t="s">
        <v>65</v>
      </c>
      <c r="H25" s="707" t="s">
        <v>381</v>
      </c>
      <c r="I25" s="705" t="s">
        <v>6</v>
      </c>
      <c r="J25" s="706" t="s">
        <v>6</v>
      </c>
      <c r="K25" s="705" t="s">
        <v>7</v>
      </c>
      <c r="L25" s="705" t="s">
        <v>8</v>
      </c>
      <c r="M25" s="704" t="s">
        <v>8</v>
      </c>
      <c r="N25" s="703" t="s">
        <v>14</v>
      </c>
    </row>
    <row r="26" spans="1:14" s="702" customFormat="1" ht="96.75" thickBot="1" x14ac:dyDescent="0.3">
      <c r="A26" s="713" t="s">
        <v>837</v>
      </c>
      <c r="B26" s="712" t="s">
        <v>759</v>
      </c>
      <c r="C26" s="714" t="s">
        <v>416</v>
      </c>
      <c r="D26" s="710">
        <v>800000000</v>
      </c>
      <c r="E26" s="709" t="s">
        <v>193</v>
      </c>
      <c r="F26" s="705" t="s">
        <v>755</v>
      </c>
      <c r="G26" s="708" t="s">
        <v>65</v>
      </c>
      <c r="H26" s="707" t="s">
        <v>381</v>
      </c>
      <c r="I26" s="705" t="s">
        <v>6</v>
      </c>
      <c r="J26" s="706" t="s">
        <v>6</v>
      </c>
      <c r="K26" s="705" t="s">
        <v>7</v>
      </c>
      <c r="L26" s="705" t="s">
        <v>8</v>
      </c>
      <c r="M26" s="704" t="s">
        <v>8</v>
      </c>
      <c r="N26" s="703" t="s">
        <v>14</v>
      </c>
    </row>
    <row r="27" spans="1:14" s="702" customFormat="1" ht="51.75" thickBot="1" x14ac:dyDescent="0.3">
      <c r="A27" s="713" t="s">
        <v>757</v>
      </c>
      <c r="B27" s="712" t="s">
        <v>758</v>
      </c>
      <c r="C27" s="711" t="s">
        <v>192</v>
      </c>
      <c r="D27" s="710">
        <v>57000000</v>
      </c>
      <c r="E27" s="709" t="s">
        <v>193</v>
      </c>
      <c r="F27" s="705" t="s">
        <v>755</v>
      </c>
      <c r="G27" s="708" t="s">
        <v>65</v>
      </c>
      <c r="H27" s="707" t="s">
        <v>381</v>
      </c>
      <c r="I27" s="705" t="s">
        <v>6</v>
      </c>
      <c r="J27" s="706" t="s">
        <v>6</v>
      </c>
      <c r="K27" s="705" t="s">
        <v>7</v>
      </c>
      <c r="L27" s="705" t="s">
        <v>8</v>
      </c>
      <c r="M27" s="704" t="s">
        <v>8</v>
      </c>
      <c r="N27" s="703" t="s">
        <v>14</v>
      </c>
    </row>
    <row r="28" spans="1:14" s="702" customFormat="1" ht="51" x14ac:dyDescent="0.25">
      <c r="A28" s="713" t="s">
        <v>837</v>
      </c>
      <c r="B28" s="712" t="s">
        <v>756</v>
      </c>
      <c r="C28" s="711" t="s">
        <v>192</v>
      </c>
      <c r="D28" s="710">
        <v>300000000</v>
      </c>
      <c r="E28" s="709" t="s">
        <v>193</v>
      </c>
      <c r="F28" s="705" t="s">
        <v>755</v>
      </c>
      <c r="G28" s="708" t="s">
        <v>65</v>
      </c>
      <c r="H28" s="707" t="s">
        <v>381</v>
      </c>
      <c r="I28" s="705" t="s">
        <v>6</v>
      </c>
      <c r="J28" s="706" t="s">
        <v>6</v>
      </c>
      <c r="K28" s="705" t="s">
        <v>7</v>
      </c>
      <c r="L28" s="705" t="s">
        <v>8</v>
      </c>
      <c r="M28" s="704" t="s">
        <v>8</v>
      </c>
      <c r="N28" s="703" t="s">
        <v>14</v>
      </c>
    </row>
    <row r="29" spans="1:14" s="669" customFormat="1" ht="132.75" x14ac:dyDescent="0.25">
      <c r="A29" s="701" t="s">
        <v>836</v>
      </c>
      <c r="B29" s="700" t="s">
        <v>753</v>
      </c>
      <c r="C29" s="699" t="s">
        <v>752</v>
      </c>
      <c r="D29" s="693">
        <v>24862409378</v>
      </c>
      <c r="E29" s="684">
        <v>65351581177</v>
      </c>
      <c r="F29" s="675" t="s">
        <v>748</v>
      </c>
      <c r="G29" s="688" t="s">
        <v>65</v>
      </c>
      <c r="H29" s="679" t="s">
        <v>747</v>
      </c>
      <c r="I29" s="696" t="s">
        <v>703</v>
      </c>
      <c r="J29" s="696" t="s">
        <v>703</v>
      </c>
      <c r="K29" s="696" t="s">
        <v>703</v>
      </c>
      <c r="L29" s="696" t="s">
        <v>703</v>
      </c>
      <c r="M29" s="696" t="s">
        <v>703</v>
      </c>
      <c r="N29" s="697">
        <v>43282</v>
      </c>
    </row>
    <row r="30" spans="1:14" s="669" customFormat="1" ht="132.75" x14ac:dyDescent="0.25">
      <c r="A30" s="701" t="s">
        <v>754</v>
      </c>
      <c r="B30" s="700" t="s">
        <v>753</v>
      </c>
      <c r="C30" s="699" t="s">
        <v>752</v>
      </c>
      <c r="D30" s="693">
        <v>14386852676</v>
      </c>
      <c r="E30" s="684">
        <v>65351581177</v>
      </c>
      <c r="F30" s="675" t="s">
        <v>748</v>
      </c>
      <c r="G30" s="688" t="s">
        <v>65</v>
      </c>
      <c r="H30" s="679" t="s">
        <v>747</v>
      </c>
      <c r="I30" s="696" t="s">
        <v>703</v>
      </c>
      <c r="J30" s="696" t="s">
        <v>703</v>
      </c>
      <c r="K30" s="696" t="s">
        <v>703</v>
      </c>
      <c r="L30" s="696" t="s">
        <v>703</v>
      </c>
      <c r="M30" s="696" t="s">
        <v>703</v>
      </c>
      <c r="N30" s="697">
        <v>43405</v>
      </c>
    </row>
    <row r="31" spans="1:14" s="669" customFormat="1" ht="132.75" x14ac:dyDescent="0.25">
      <c r="A31" s="701" t="s">
        <v>754</v>
      </c>
      <c r="B31" s="700" t="s">
        <v>753</v>
      </c>
      <c r="C31" s="699" t="s">
        <v>752</v>
      </c>
      <c r="D31" s="693">
        <f>3580513801-54568981</f>
        <v>3525944820</v>
      </c>
      <c r="E31" s="698">
        <f>D31</f>
        <v>3525944820</v>
      </c>
      <c r="F31" s="675" t="s">
        <v>748</v>
      </c>
      <c r="G31" s="688" t="s">
        <v>65</v>
      </c>
      <c r="H31" s="679" t="s">
        <v>747</v>
      </c>
      <c r="I31" s="690" t="s">
        <v>8</v>
      </c>
      <c r="J31" s="690" t="s">
        <v>741</v>
      </c>
      <c r="K31" s="690" t="s">
        <v>15</v>
      </c>
      <c r="L31" s="690" t="s">
        <v>15</v>
      </c>
      <c r="M31" s="689" t="s">
        <v>15</v>
      </c>
      <c r="N31" s="697">
        <v>44075</v>
      </c>
    </row>
    <row r="32" spans="1:14" s="669" customFormat="1" ht="69" customHeight="1" x14ac:dyDescent="0.25">
      <c r="A32" s="695" t="s">
        <v>751</v>
      </c>
      <c r="B32" s="695" t="s">
        <v>429</v>
      </c>
      <c r="C32" s="694" t="s">
        <v>192</v>
      </c>
      <c r="D32" s="693">
        <v>938000000</v>
      </c>
      <c r="E32" s="675" t="s">
        <v>193</v>
      </c>
      <c r="F32" s="675" t="s">
        <v>748</v>
      </c>
      <c r="G32" s="688" t="s">
        <v>65</v>
      </c>
      <c r="H32" s="679" t="s">
        <v>747</v>
      </c>
      <c r="I32" s="692" t="s">
        <v>5</v>
      </c>
      <c r="J32" s="696" t="s">
        <v>4</v>
      </c>
      <c r="K32" s="692" t="s">
        <v>6</v>
      </c>
      <c r="L32" s="692" t="s">
        <v>10</v>
      </c>
      <c r="M32" s="692" t="s">
        <v>10</v>
      </c>
      <c r="N32" s="691" t="s">
        <v>15</v>
      </c>
    </row>
    <row r="33" spans="1:14" s="669" customFormat="1" ht="48" x14ac:dyDescent="0.25">
      <c r="A33" s="695" t="s">
        <v>750</v>
      </c>
      <c r="B33" s="695" t="s">
        <v>431</v>
      </c>
      <c r="C33" s="694" t="s">
        <v>425</v>
      </c>
      <c r="D33" s="693">
        <v>75000000</v>
      </c>
      <c r="E33" s="675" t="s">
        <v>193</v>
      </c>
      <c r="F33" s="675" t="s">
        <v>748</v>
      </c>
      <c r="G33" s="688" t="s">
        <v>65</v>
      </c>
      <c r="H33" s="679" t="s">
        <v>747</v>
      </c>
      <c r="I33" s="692" t="s">
        <v>433</v>
      </c>
      <c r="J33" s="696" t="s">
        <v>6</v>
      </c>
      <c r="K33" s="692" t="s">
        <v>9</v>
      </c>
      <c r="L33" s="692" t="s">
        <v>10</v>
      </c>
      <c r="M33" s="692" t="s">
        <v>10</v>
      </c>
      <c r="N33" s="691" t="s">
        <v>15</v>
      </c>
    </row>
    <row r="34" spans="1:14" s="669" customFormat="1" ht="48" x14ac:dyDescent="0.25">
      <c r="A34" s="695" t="s">
        <v>749</v>
      </c>
      <c r="B34" s="682" t="s">
        <v>434</v>
      </c>
      <c r="C34" s="694" t="s">
        <v>425</v>
      </c>
      <c r="D34" s="693">
        <v>301000000</v>
      </c>
      <c r="E34" s="675" t="s">
        <v>193</v>
      </c>
      <c r="F34" s="675" t="s">
        <v>748</v>
      </c>
      <c r="G34" s="688" t="s">
        <v>65</v>
      </c>
      <c r="H34" s="679" t="s">
        <v>747</v>
      </c>
      <c r="I34" s="692" t="s">
        <v>435</v>
      </c>
      <c r="J34" s="692" t="s">
        <v>436</v>
      </c>
      <c r="K34" s="692" t="s">
        <v>9</v>
      </c>
      <c r="L34" s="692" t="s">
        <v>10</v>
      </c>
      <c r="M34" s="692" t="s">
        <v>10</v>
      </c>
      <c r="N34" s="691" t="s">
        <v>15</v>
      </c>
    </row>
    <row r="35" spans="1:14" s="669" customFormat="1" ht="129.75" customHeight="1" x14ac:dyDescent="0.25">
      <c r="A35" s="769" t="s">
        <v>744</v>
      </c>
      <c r="B35" s="769" t="s">
        <v>746</v>
      </c>
      <c r="C35" s="770" t="s">
        <v>743</v>
      </c>
      <c r="D35" s="771">
        <f>1965973284+212636705</f>
        <v>2178609989</v>
      </c>
      <c r="E35" s="772">
        <v>5268111993</v>
      </c>
      <c r="F35" s="773" t="s">
        <v>742</v>
      </c>
      <c r="G35" s="774" t="s">
        <v>65</v>
      </c>
      <c r="H35" s="774" t="s">
        <v>441</v>
      </c>
      <c r="I35" s="774" t="s">
        <v>703</v>
      </c>
      <c r="J35" s="774" t="s">
        <v>703</v>
      </c>
      <c r="K35" s="774" t="s">
        <v>703</v>
      </c>
      <c r="L35" s="774" t="s">
        <v>703</v>
      </c>
      <c r="M35" s="774" t="s">
        <v>703</v>
      </c>
      <c r="N35" s="775">
        <v>42917</v>
      </c>
    </row>
    <row r="36" spans="1:14" s="669" customFormat="1" ht="127.5" customHeight="1" x14ac:dyDescent="0.25">
      <c r="A36" s="769" t="s">
        <v>744</v>
      </c>
      <c r="B36" s="769" t="s">
        <v>438</v>
      </c>
      <c r="C36" s="770" t="s">
        <v>743</v>
      </c>
      <c r="D36" s="771">
        <v>1400534838</v>
      </c>
      <c r="E36" s="772">
        <v>5268111993</v>
      </c>
      <c r="F36" s="773" t="s">
        <v>745</v>
      </c>
      <c r="G36" s="774" t="s">
        <v>65</v>
      </c>
      <c r="H36" s="774" t="s">
        <v>441</v>
      </c>
      <c r="I36" s="774" t="s">
        <v>442</v>
      </c>
      <c r="J36" s="774" t="s">
        <v>443</v>
      </c>
      <c r="K36" s="774" t="s">
        <v>444</v>
      </c>
      <c r="L36" s="774" t="s">
        <v>444</v>
      </c>
      <c r="M36" s="774" t="s">
        <v>444</v>
      </c>
      <c r="N36" s="775">
        <v>43070</v>
      </c>
    </row>
    <row r="37" spans="1:14" s="669" customFormat="1" ht="127.5" customHeight="1" x14ac:dyDescent="0.25">
      <c r="A37" s="769" t="s">
        <v>744</v>
      </c>
      <c r="B37" s="769" t="s">
        <v>438</v>
      </c>
      <c r="C37" s="770" t="s">
        <v>743</v>
      </c>
      <c r="D37" s="771">
        <f>515999038-160777376-85197469</f>
        <v>270024193</v>
      </c>
      <c r="E37" s="772">
        <f>D37</f>
        <v>270024193</v>
      </c>
      <c r="F37" s="773" t="s">
        <v>742</v>
      </c>
      <c r="G37" s="774" t="s">
        <v>65</v>
      </c>
      <c r="H37" s="774" t="s">
        <v>441</v>
      </c>
      <c r="I37" s="776" t="s">
        <v>8</v>
      </c>
      <c r="J37" s="776" t="s">
        <v>11</v>
      </c>
      <c r="K37" s="776" t="s">
        <v>15</v>
      </c>
      <c r="L37" s="776" t="s">
        <v>15</v>
      </c>
      <c r="M37" s="777" t="s">
        <v>15</v>
      </c>
      <c r="N37" s="778">
        <v>44743</v>
      </c>
    </row>
    <row r="38" spans="1:14" s="669" customFormat="1" ht="127.5" customHeight="1" x14ac:dyDescent="0.25">
      <c r="A38" s="779" t="s">
        <v>740</v>
      </c>
      <c r="B38" s="779" t="s">
        <v>739</v>
      </c>
      <c r="C38" s="770" t="s">
        <v>731</v>
      </c>
      <c r="D38" s="771">
        <v>150000000</v>
      </c>
      <c r="E38" s="772" t="s">
        <v>703</v>
      </c>
      <c r="F38" s="773" t="s">
        <v>738</v>
      </c>
      <c r="G38" s="774" t="s">
        <v>65</v>
      </c>
      <c r="H38" s="774" t="s">
        <v>441</v>
      </c>
      <c r="I38" s="780" t="s">
        <v>6</v>
      </c>
      <c r="J38" s="774" t="s">
        <v>8</v>
      </c>
      <c r="K38" s="780" t="s">
        <v>11</v>
      </c>
      <c r="L38" s="780" t="s">
        <v>11</v>
      </c>
      <c r="M38" s="780" t="s">
        <v>444</v>
      </c>
      <c r="N38" s="775" t="s">
        <v>835</v>
      </c>
    </row>
    <row r="39" spans="1:14" s="669" customFormat="1" ht="127.5" customHeight="1" x14ac:dyDescent="0.25">
      <c r="A39" s="779" t="s">
        <v>737</v>
      </c>
      <c r="B39" s="779" t="s">
        <v>736</v>
      </c>
      <c r="C39" s="770" t="s">
        <v>731</v>
      </c>
      <c r="D39" s="771">
        <v>80000000</v>
      </c>
      <c r="E39" s="772" t="s">
        <v>703</v>
      </c>
      <c r="F39" s="773" t="s">
        <v>730</v>
      </c>
      <c r="G39" s="774" t="s">
        <v>65</v>
      </c>
      <c r="H39" s="774" t="s">
        <v>441</v>
      </c>
      <c r="I39" s="780" t="s">
        <v>6</v>
      </c>
      <c r="J39" s="774" t="s">
        <v>8</v>
      </c>
      <c r="K39" s="780" t="s">
        <v>12</v>
      </c>
      <c r="L39" s="780" t="s">
        <v>12</v>
      </c>
      <c r="M39" s="780" t="s">
        <v>444</v>
      </c>
      <c r="N39" s="775">
        <v>43435</v>
      </c>
    </row>
    <row r="40" spans="1:14" s="669" customFormat="1" ht="127.5" customHeight="1" x14ac:dyDescent="0.25">
      <c r="A40" s="779" t="s">
        <v>735</v>
      </c>
      <c r="B40" s="779" t="s">
        <v>734</v>
      </c>
      <c r="C40" s="770" t="s">
        <v>731</v>
      </c>
      <c r="D40" s="771">
        <v>108500000</v>
      </c>
      <c r="E40" s="772" t="s">
        <v>703</v>
      </c>
      <c r="F40" s="773" t="s">
        <v>730</v>
      </c>
      <c r="G40" s="774"/>
      <c r="H40" s="774" t="s">
        <v>441</v>
      </c>
      <c r="I40" s="780" t="s">
        <v>6</v>
      </c>
      <c r="J40" s="774" t="s">
        <v>8</v>
      </c>
      <c r="K40" s="780" t="s">
        <v>13</v>
      </c>
      <c r="L40" s="780" t="s">
        <v>12</v>
      </c>
      <c r="M40" s="780" t="s">
        <v>444</v>
      </c>
      <c r="N40" s="775">
        <v>43435</v>
      </c>
    </row>
    <row r="41" spans="1:14" s="669" customFormat="1" ht="109.5" customHeight="1" x14ac:dyDescent="0.25">
      <c r="A41" s="781" t="s">
        <v>733</v>
      </c>
      <c r="B41" s="781" t="s">
        <v>732</v>
      </c>
      <c r="C41" s="782" t="s">
        <v>731</v>
      </c>
      <c r="D41" s="783">
        <v>177400000</v>
      </c>
      <c r="E41" s="784" t="s">
        <v>703</v>
      </c>
      <c r="F41" s="785" t="s">
        <v>730</v>
      </c>
      <c r="G41" s="786" t="s">
        <v>65</v>
      </c>
      <c r="H41" s="786" t="s">
        <v>441</v>
      </c>
      <c r="I41" s="780" t="s">
        <v>6</v>
      </c>
      <c r="J41" s="774" t="s">
        <v>8</v>
      </c>
      <c r="K41" s="780" t="s">
        <v>13</v>
      </c>
      <c r="L41" s="780" t="s">
        <v>13</v>
      </c>
      <c r="M41" s="780" t="s">
        <v>444</v>
      </c>
      <c r="N41" s="775">
        <v>43435</v>
      </c>
    </row>
    <row r="42" spans="1:14" s="671" customFormat="1" ht="109.5" customHeight="1" x14ac:dyDescent="0.25">
      <c r="A42" s="680" t="s">
        <v>718</v>
      </c>
      <c r="B42" s="680" t="s">
        <v>834</v>
      </c>
      <c r="C42" s="723" t="s">
        <v>728</v>
      </c>
      <c r="D42" s="681">
        <v>1046091773</v>
      </c>
      <c r="E42" s="687">
        <v>6827989539</v>
      </c>
      <c r="F42" s="675" t="s">
        <v>727</v>
      </c>
      <c r="G42" s="674" t="s">
        <v>65</v>
      </c>
      <c r="H42" s="674" t="s">
        <v>704</v>
      </c>
      <c r="I42" s="674" t="s">
        <v>703</v>
      </c>
      <c r="J42" s="674" t="s">
        <v>703</v>
      </c>
      <c r="K42" s="674" t="s">
        <v>703</v>
      </c>
      <c r="L42" s="674" t="s">
        <v>703</v>
      </c>
      <c r="M42" s="674" t="s">
        <v>703</v>
      </c>
      <c r="N42" s="683">
        <v>43252</v>
      </c>
    </row>
    <row r="43" spans="1:14" s="671" customFormat="1" ht="109.5" customHeight="1" x14ac:dyDescent="0.25">
      <c r="A43" s="680" t="s">
        <v>718</v>
      </c>
      <c r="B43" s="680" t="s">
        <v>729</v>
      </c>
      <c r="C43" s="723" t="s">
        <v>728</v>
      </c>
      <c r="D43" s="681">
        <v>1100000000</v>
      </c>
      <c r="E43" s="687"/>
      <c r="F43" s="675" t="s">
        <v>727</v>
      </c>
      <c r="G43" s="674" t="s">
        <v>65</v>
      </c>
      <c r="H43" s="674" t="s">
        <v>704</v>
      </c>
      <c r="I43" s="674" t="s">
        <v>7</v>
      </c>
      <c r="J43" s="674" t="s">
        <v>7</v>
      </c>
      <c r="K43" s="674" t="s">
        <v>10</v>
      </c>
      <c r="L43" s="674" t="s">
        <v>10</v>
      </c>
      <c r="M43" s="674" t="s">
        <v>10</v>
      </c>
      <c r="N43" s="683" t="s">
        <v>15</v>
      </c>
    </row>
    <row r="44" spans="1:14" s="671" customFormat="1" ht="109.5" customHeight="1" x14ac:dyDescent="0.25">
      <c r="A44" s="680" t="s">
        <v>718</v>
      </c>
      <c r="B44" s="680" t="s">
        <v>834</v>
      </c>
      <c r="C44" s="728" t="s">
        <v>728</v>
      </c>
      <c r="D44" s="681">
        <v>200000000</v>
      </c>
      <c r="E44" s="687"/>
      <c r="F44" s="675" t="s">
        <v>727</v>
      </c>
      <c r="G44" s="674" t="s">
        <v>65</v>
      </c>
      <c r="H44" s="674" t="s">
        <v>704</v>
      </c>
      <c r="I44" s="674" t="s">
        <v>9</v>
      </c>
      <c r="J44" s="674" t="s">
        <v>11</v>
      </c>
      <c r="K44" s="674" t="s">
        <v>15</v>
      </c>
      <c r="L44" s="674" t="s">
        <v>15</v>
      </c>
      <c r="M44" s="674" t="s">
        <v>15</v>
      </c>
      <c r="N44" s="683">
        <v>44552</v>
      </c>
    </row>
    <row r="45" spans="1:14" s="671" customFormat="1" ht="199.9" customHeight="1" x14ac:dyDescent="0.25">
      <c r="A45" s="680" t="s">
        <v>718</v>
      </c>
      <c r="B45" s="682" t="s">
        <v>724</v>
      </c>
      <c r="C45" s="678" t="s">
        <v>723</v>
      </c>
      <c r="D45" s="681">
        <v>2500000000</v>
      </c>
      <c r="E45" s="675" t="s">
        <v>193</v>
      </c>
      <c r="F45" s="675" t="s">
        <v>716</v>
      </c>
      <c r="G45" s="674" t="s">
        <v>65</v>
      </c>
      <c r="H45" s="674" t="s">
        <v>704</v>
      </c>
      <c r="I45" s="672" t="s">
        <v>6</v>
      </c>
      <c r="J45" s="672" t="s">
        <v>6</v>
      </c>
      <c r="K45" s="686" t="s">
        <v>9</v>
      </c>
      <c r="L45" s="673" t="s">
        <v>10</v>
      </c>
      <c r="M45" s="673" t="s">
        <v>10</v>
      </c>
      <c r="N45" s="672" t="s">
        <v>15</v>
      </c>
    </row>
    <row r="46" spans="1:14" s="765" customFormat="1" ht="180" x14ac:dyDescent="0.25">
      <c r="A46" s="756" t="s">
        <v>718</v>
      </c>
      <c r="B46" s="757" t="s">
        <v>453</v>
      </c>
      <c r="C46" s="758" t="s">
        <v>455</v>
      </c>
      <c r="D46" s="759">
        <v>400000000</v>
      </c>
      <c r="E46" s="760" t="s">
        <v>193</v>
      </c>
      <c r="F46" s="760" t="s">
        <v>722</v>
      </c>
      <c r="G46" s="761" t="s">
        <v>65</v>
      </c>
      <c r="H46" s="761" t="s">
        <v>704</v>
      </c>
      <c r="I46" s="762" t="s">
        <v>6</v>
      </c>
      <c r="J46" s="762" t="s">
        <v>7</v>
      </c>
      <c r="K46" s="763" t="s">
        <v>8</v>
      </c>
      <c r="L46" s="764" t="s">
        <v>9</v>
      </c>
      <c r="M46" s="764" t="s">
        <v>9</v>
      </c>
      <c r="N46" s="762" t="s">
        <v>14</v>
      </c>
    </row>
    <row r="47" spans="1:14" s="765" customFormat="1" ht="90.75" customHeight="1" x14ac:dyDescent="0.25">
      <c r="A47" s="756" t="s">
        <v>718</v>
      </c>
      <c r="B47" s="757" t="s">
        <v>457</v>
      </c>
      <c r="C47" s="758" t="s">
        <v>455</v>
      </c>
      <c r="D47" s="759">
        <v>500000000</v>
      </c>
      <c r="E47" s="760" t="s">
        <v>193</v>
      </c>
      <c r="F47" s="760" t="s">
        <v>722</v>
      </c>
      <c r="G47" s="761" t="s">
        <v>65</v>
      </c>
      <c r="H47" s="761" t="s">
        <v>704</v>
      </c>
      <c r="I47" s="762" t="s">
        <v>6</v>
      </c>
      <c r="J47" s="762" t="s">
        <v>7</v>
      </c>
      <c r="K47" s="763" t="s">
        <v>8</v>
      </c>
      <c r="L47" s="764" t="s">
        <v>9</v>
      </c>
      <c r="M47" s="764" t="s">
        <v>9</v>
      </c>
      <c r="N47" s="762" t="s">
        <v>14</v>
      </c>
    </row>
    <row r="48" spans="1:14" s="765" customFormat="1" ht="51" x14ac:dyDescent="0.25">
      <c r="A48" s="756" t="s">
        <v>718</v>
      </c>
      <c r="B48" s="757" t="s">
        <v>459</v>
      </c>
      <c r="C48" s="758" t="s">
        <v>706</v>
      </c>
      <c r="D48" s="759">
        <v>900000000</v>
      </c>
      <c r="E48" s="760" t="s">
        <v>193</v>
      </c>
      <c r="F48" s="760" t="s">
        <v>722</v>
      </c>
      <c r="G48" s="761" t="s">
        <v>65</v>
      </c>
      <c r="H48" s="761" t="s">
        <v>704</v>
      </c>
      <c r="I48" s="762" t="s">
        <v>6</v>
      </c>
      <c r="J48" s="762" t="s">
        <v>6</v>
      </c>
      <c r="K48" s="764" t="s">
        <v>7</v>
      </c>
      <c r="L48" s="764" t="s">
        <v>8</v>
      </c>
      <c r="M48" s="764" t="s">
        <v>8</v>
      </c>
      <c r="N48" s="762" t="s">
        <v>13</v>
      </c>
    </row>
    <row r="49" spans="1:14" s="765" customFormat="1" ht="65.45" customHeight="1" x14ac:dyDescent="0.25">
      <c r="A49" s="756" t="s">
        <v>718</v>
      </c>
      <c r="B49" s="757" t="s">
        <v>721</v>
      </c>
      <c r="C49" s="758" t="s">
        <v>706</v>
      </c>
      <c r="D49" s="759">
        <v>700000000</v>
      </c>
      <c r="E49" s="760" t="s">
        <v>193</v>
      </c>
      <c r="F49" s="760" t="s">
        <v>722</v>
      </c>
      <c r="G49" s="761" t="s">
        <v>65</v>
      </c>
      <c r="H49" s="761" t="s">
        <v>704</v>
      </c>
      <c r="I49" s="762" t="s">
        <v>6</v>
      </c>
      <c r="J49" s="762" t="s">
        <v>7</v>
      </c>
      <c r="K49" s="764" t="s">
        <v>8</v>
      </c>
      <c r="L49" s="764" t="s">
        <v>9</v>
      </c>
      <c r="M49" s="764" t="s">
        <v>9</v>
      </c>
      <c r="N49" s="762" t="s">
        <v>13</v>
      </c>
    </row>
    <row r="50" spans="1:14" s="671" customFormat="1" ht="39.6" customHeight="1" x14ac:dyDescent="0.25">
      <c r="A50" s="680" t="s">
        <v>718</v>
      </c>
      <c r="B50" s="682" t="s">
        <v>720</v>
      </c>
      <c r="C50" s="678" t="s">
        <v>706</v>
      </c>
      <c r="D50" s="681">
        <v>300000000</v>
      </c>
      <c r="E50" s="675" t="s">
        <v>193</v>
      </c>
      <c r="F50" s="675" t="s">
        <v>716</v>
      </c>
      <c r="G50" s="674" t="s">
        <v>65</v>
      </c>
      <c r="H50" s="674" t="s">
        <v>704</v>
      </c>
      <c r="I50" s="672" t="s">
        <v>6</v>
      </c>
      <c r="J50" s="672" t="s">
        <v>6</v>
      </c>
      <c r="K50" s="673" t="s">
        <v>7</v>
      </c>
      <c r="L50" s="673" t="s">
        <v>8</v>
      </c>
      <c r="M50" s="673" t="s">
        <v>8</v>
      </c>
      <c r="N50" s="672" t="s">
        <v>13</v>
      </c>
    </row>
    <row r="51" spans="1:14" s="765" customFormat="1" ht="31.9" customHeight="1" x14ac:dyDescent="0.25">
      <c r="A51" s="756" t="s">
        <v>718</v>
      </c>
      <c r="B51" s="757" t="s">
        <v>719</v>
      </c>
      <c r="C51" s="758" t="s">
        <v>706</v>
      </c>
      <c r="D51" s="759">
        <v>700000000</v>
      </c>
      <c r="E51" s="760" t="s">
        <v>193</v>
      </c>
      <c r="F51" s="760" t="s">
        <v>716</v>
      </c>
      <c r="G51" s="761" t="s">
        <v>65</v>
      </c>
      <c r="H51" s="761" t="s">
        <v>704</v>
      </c>
      <c r="I51" s="762" t="s">
        <v>6</v>
      </c>
      <c r="J51" s="762" t="s">
        <v>6</v>
      </c>
      <c r="K51" s="764" t="s">
        <v>10</v>
      </c>
      <c r="L51" s="764" t="s">
        <v>10</v>
      </c>
      <c r="M51" s="764" t="s">
        <v>8</v>
      </c>
      <c r="N51" s="762" t="s">
        <v>13</v>
      </c>
    </row>
    <row r="52" spans="1:14" s="765" customFormat="1" ht="31.9" customHeight="1" x14ac:dyDescent="0.25">
      <c r="A52" s="756" t="s">
        <v>718</v>
      </c>
      <c r="B52" s="757" t="s">
        <v>717</v>
      </c>
      <c r="C52" s="758" t="s">
        <v>706</v>
      </c>
      <c r="D52" s="759">
        <v>353908227</v>
      </c>
      <c r="E52" s="760" t="s">
        <v>193</v>
      </c>
      <c r="F52" s="760" t="s">
        <v>716</v>
      </c>
      <c r="G52" s="761" t="s">
        <v>65</v>
      </c>
      <c r="H52" s="761" t="s">
        <v>704</v>
      </c>
      <c r="I52" s="762" t="s">
        <v>6</v>
      </c>
      <c r="J52" s="762" t="s">
        <v>6</v>
      </c>
      <c r="K52" s="764" t="s">
        <v>10</v>
      </c>
      <c r="L52" s="764" t="s">
        <v>10</v>
      </c>
      <c r="M52" s="764" t="s">
        <v>8</v>
      </c>
      <c r="N52" s="762" t="s">
        <v>13</v>
      </c>
    </row>
    <row r="53" spans="1:14" s="671" customFormat="1" ht="31.9" customHeight="1" x14ac:dyDescent="0.25">
      <c r="A53" s="680" t="s">
        <v>718</v>
      </c>
      <c r="B53" s="682" t="s">
        <v>833</v>
      </c>
      <c r="C53" s="678" t="s">
        <v>706</v>
      </c>
      <c r="D53" s="681">
        <v>300000000</v>
      </c>
      <c r="E53" s="675" t="s">
        <v>193</v>
      </c>
      <c r="F53" s="675" t="s">
        <v>705</v>
      </c>
      <c r="G53" s="674" t="s">
        <v>65</v>
      </c>
      <c r="H53" s="674" t="s">
        <v>704</v>
      </c>
      <c r="I53" s="672" t="s">
        <v>6</v>
      </c>
      <c r="J53" s="672" t="s">
        <v>6</v>
      </c>
      <c r="K53" s="673" t="s">
        <v>10</v>
      </c>
      <c r="L53" s="673" t="s">
        <v>10</v>
      </c>
      <c r="M53" s="673" t="s">
        <v>10</v>
      </c>
      <c r="N53" s="672" t="s">
        <v>14</v>
      </c>
    </row>
    <row r="54" spans="1:14" s="671" customFormat="1" ht="31.9" customHeight="1" x14ac:dyDescent="0.25">
      <c r="A54" s="680" t="s">
        <v>829</v>
      </c>
      <c r="B54" s="682" t="s">
        <v>715</v>
      </c>
      <c r="C54" s="678" t="s">
        <v>706</v>
      </c>
      <c r="D54" s="681">
        <v>1131484948</v>
      </c>
      <c r="E54" s="684">
        <v>4944979719</v>
      </c>
      <c r="F54" s="675" t="s">
        <v>705</v>
      </c>
      <c r="G54" s="674" t="s">
        <v>65</v>
      </c>
      <c r="H54" s="674" t="s">
        <v>704</v>
      </c>
      <c r="I54" s="672" t="s">
        <v>703</v>
      </c>
      <c r="J54" s="672" t="s">
        <v>703</v>
      </c>
      <c r="K54" s="673" t="s">
        <v>703</v>
      </c>
      <c r="L54" s="673" t="s">
        <v>703</v>
      </c>
      <c r="M54" s="673" t="s">
        <v>703</v>
      </c>
      <c r="N54" s="685">
        <v>43252</v>
      </c>
    </row>
    <row r="55" spans="1:14" s="671" customFormat="1" ht="31.9" customHeight="1" x14ac:dyDescent="0.25">
      <c r="A55" s="680" t="s">
        <v>832</v>
      </c>
      <c r="B55" s="682" t="s">
        <v>715</v>
      </c>
      <c r="C55" s="678" t="s">
        <v>706</v>
      </c>
      <c r="D55" s="681">
        <v>900000000</v>
      </c>
      <c r="E55" s="684"/>
      <c r="F55" s="675" t="s">
        <v>705</v>
      </c>
      <c r="G55" s="674" t="s">
        <v>65</v>
      </c>
      <c r="H55" s="674" t="s">
        <v>704</v>
      </c>
      <c r="I55" s="674" t="s">
        <v>7</v>
      </c>
      <c r="J55" s="674" t="s">
        <v>7</v>
      </c>
      <c r="K55" s="674" t="s">
        <v>10</v>
      </c>
      <c r="L55" s="674" t="s">
        <v>10</v>
      </c>
      <c r="M55" s="674" t="s">
        <v>10</v>
      </c>
      <c r="N55" s="683" t="s">
        <v>15</v>
      </c>
    </row>
    <row r="56" spans="1:14" s="671" customFormat="1" ht="31.9" customHeight="1" x14ac:dyDescent="0.25">
      <c r="A56" s="680" t="s">
        <v>829</v>
      </c>
      <c r="B56" s="682" t="s">
        <v>715</v>
      </c>
      <c r="C56" s="678" t="s">
        <v>706</v>
      </c>
      <c r="D56" s="681">
        <v>200000000</v>
      </c>
      <c r="E56" s="684"/>
      <c r="F56" s="675" t="s">
        <v>705</v>
      </c>
      <c r="G56" s="674" t="s">
        <v>65</v>
      </c>
      <c r="H56" s="674" t="s">
        <v>704</v>
      </c>
      <c r="I56" s="674" t="s">
        <v>9</v>
      </c>
      <c r="J56" s="674" t="s">
        <v>11</v>
      </c>
      <c r="K56" s="674" t="s">
        <v>15</v>
      </c>
      <c r="L56" s="674" t="s">
        <v>15</v>
      </c>
      <c r="M56" s="674" t="s">
        <v>15</v>
      </c>
      <c r="N56" s="683">
        <v>44552</v>
      </c>
    </row>
    <row r="57" spans="1:14" s="671" customFormat="1" ht="120" x14ac:dyDescent="0.25">
      <c r="A57" s="680" t="s">
        <v>829</v>
      </c>
      <c r="B57" s="682" t="s">
        <v>831</v>
      </c>
      <c r="C57" s="678" t="s">
        <v>706</v>
      </c>
      <c r="D57" s="681">
        <v>3144778886</v>
      </c>
      <c r="E57" s="684">
        <v>13244353198</v>
      </c>
      <c r="F57" s="675" t="s">
        <v>705</v>
      </c>
      <c r="G57" s="674" t="s">
        <v>65</v>
      </c>
      <c r="H57" s="674" t="s">
        <v>704</v>
      </c>
      <c r="I57" s="674" t="s">
        <v>703</v>
      </c>
      <c r="J57" s="674" t="s">
        <v>703</v>
      </c>
      <c r="K57" s="674" t="s">
        <v>703</v>
      </c>
      <c r="L57" s="674" t="s">
        <v>703</v>
      </c>
      <c r="M57" s="674" t="s">
        <v>703</v>
      </c>
      <c r="N57" s="683">
        <v>43252</v>
      </c>
    </row>
    <row r="58" spans="1:14" s="671" customFormat="1" ht="110.25" customHeight="1" x14ac:dyDescent="0.25">
      <c r="A58" s="680" t="s">
        <v>829</v>
      </c>
      <c r="B58" s="682" t="s">
        <v>714</v>
      </c>
      <c r="C58" s="678" t="s">
        <v>706</v>
      </c>
      <c r="D58" s="681">
        <v>2500000000</v>
      </c>
      <c r="E58" s="684"/>
      <c r="F58" s="675" t="s">
        <v>705</v>
      </c>
      <c r="G58" s="674" t="s">
        <v>65</v>
      </c>
      <c r="H58" s="674" t="s">
        <v>704</v>
      </c>
      <c r="I58" s="674" t="s">
        <v>7</v>
      </c>
      <c r="J58" s="674" t="s">
        <v>7</v>
      </c>
      <c r="K58" s="674" t="s">
        <v>10</v>
      </c>
      <c r="L58" s="674" t="s">
        <v>10</v>
      </c>
      <c r="M58" s="674" t="s">
        <v>10</v>
      </c>
      <c r="N58" s="683">
        <v>43435</v>
      </c>
    </row>
    <row r="59" spans="1:14" s="671" customFormat="1" ht="31.5" customHeight="1" x14ac:dyDescent="0.25">
      <c r="A59" s="680" t="s">
        <v>829</v>
      </c>
      <c r="B59" s="682" t="s">
        <v>714</v>
      </c>
      <c r="C59" s="678" t="s">
        <v>706</v>
      </c>
      <c r="D59" s="681">
        <v>200000000</v>
      </c>
      <c r="E59" s="684"/>
      <c r="F59" s="675" t="s">
        <v>705</v>
      </c>
      <c r="G59" s="674" t="s">
        <v>65</v>
      </c>
      <c r="H59" s="674" t="s">
        <v>704</v>
      </c>
      <c r="I59" s="674" t="s">
        <v>9</v>
      </c>
      <c r="J59" s="674" t="s">
        <v>11</v>
      </c>
      <c r="K59" s="674" t="s">
        <v>15</v>
      </c>
      <c r="L59" s="674" t="s">
        <v>15</v>
      </c>
      <c r="M59" s="674" t="s">
        <v>15</v>
      </c>
      <c r="N59" s="683">
        <v>44552</v>
      </c>
    </row>
    <row r="60" spans="1:14" s="671" customFormat="1" ht="128.44999999999999" customHeight="1" x14ac:dyDescent="0.25">
      <c r="A60" s="680" t="s">
        <v>830</v>
      </c>
      <c r="B60" s="682" t="s">
        <v>713</v>
      </c>
      <c r="C60" s="678" t="s">
        <v>706</v>
      </c>
      <c r="D60" s="681">
        <v>410000000</v>
      </c>
      <c r="E60" s="675" t="s">
        <v>193</v>
      </c>
      <c r="F60" s="675" t="s">
        <v>705</v>
      </c>
      <c r="G60" s="674" t="s">
        <v>65</v>
      </c>
      <c r="H60" s="674" t="s">
        <v>704</v>
      </c>
      <c r="I60" s="672" t="s">
        <v>6</v>
      </c>
      <c r="J60" s="672" t="s">
        <v>6</v>
      </c>
      <c r="K60" s="673" t="s">
        <v>10</v>
      </c>
      <c r="L60" s="673" t="s">
        <v>10</v>
      </c>
      <c r="M60" s="673" t="s">
        <v>10</v>
      </c>
      <c r="N60" s="672" t="s">
        <v>14</v>
      </c>
    </row>
    <row r="61" spans="1:14" s="765" customFormat="1" ht="129.6" customHeight="1" x14ac:dyDescent="0.25">
      <c r="A61" s="756" t="s">
        <v>829</v>
      </c>
      <c r="B61" s="757" t="s">
        <v>712</v>
      </c>
      <c r="C61" s="758" t="s">
        <v>706</v>
      </c>
      <c r="D61" s="759">
        <v>200000000</v>
      </c>
      <c r="E61" s="760" t="s">
        <v>193</v>
      </c>
      <c r="F61" s="760" t="s">
        <v>705</v>
      </c>
      <c r="G61" s="761" t="s">
        <v>65</v>
      </c>
      <c r="H61" s="761" t="s">
        <v>704</v>
      </c>
      <c r="I61" s="762" t="s">
        <v>6</v>
      </c>
      <c r="J61" s="762" t="s">
        <v>6</v>
      </c>
      <c r="K61" s="764" t="s">
        <v>10</v>
      </c>
      <c r="L61" s="764" t="s">
        <v>10</v>
      </c>
      <c r="M61" s="764" t="s">
        <v>10</v>
      </c>
      <c r="N61" s="762" t="s">
        <v>14</v>
      </c>
    </row>
    <row r="62" spans="1:14" s="765" customFormat="1" ht="120" customHeight="1" x14ac:dyDescent="0.25">
      <c r="A62" s="756" t="s">
        <v>829</v>
      </c>
      <c r="B62" s="757" t="s">
        <v>711</v>
      </c>
      <c r="C62" s="758" t="s">
        <v>706</v>
      </c>
      <c r="D62" s="759">
        <v>220000000</v>
      </c>
      <c r="E62" s="760" t="s">
        <v>193</v>
      </c>
      <c r="F62" s="760" t="s">
        <v>705</v>
      </c>
      <c r="G62" s="761" t="s">
        <v>65</v>
      </c>
      <c r="H62" s="761" t="s">
        <v>704</v>
      </c>
      <c r="I62" s="762" t="s">
        <v>6</v>
      </c>
      <c r="J62" s="762" t="s">
        <v>6</v>
      </c>
      <c r="K62" s="764" t="s">
        <v>10</v>
      </c>
      <c r="L62" s="764" t="s">
        <v>10</v>
      </c>
      <c r="M62" s="764" t="s">
        <v>10</v>
      </c>
      <c r="N62" s="762" t="s">
        <v>14</v>
      </c>
    </row>
    <row r="63" spans="1:14" s="765" customFormat="1" ht="126.75" customHeight="1" x14ac:dyDescent="0.25">
      <c r="A63" s="756" t="s">
        <v>829</v>
      </c>
      <c r="B63" s="757" t="s">
        <v>710</v>
      </c>
      <c r="C63" s="758" t="s">
        <v>706</v>
      </c>
      <c r="D63" s="759">
        <v>200000000</v>
      </c>
      <c r="E63" s="760" t="s">
        <v>193</v>
      </c>
      <c r="F63" s="760" t="s">
        <v>705</v>
      </c>
      <c r="G63" s="761" t="s">
        <v>65</v>
      </c>
      <c r="H63" s="761" t="s">
        <v>704</v>
      </c>
      <c r="I63" s="762" t="s">
        <v>6</v>
      </c>
      <c r="J63" s="762" t="s">
        <v>6</v>
      </c>
      <c r="K63" s="764" t="s">
        <v>10</v>
      </c>
      <c r="L63" s="764" t="s">
        <v>10</v>
      </c>
      <c r="M63" s="764" t="s">
        <v>10</v>
      </c>
      <c r="N63" s="762" t="s">
        <v>14</v>
      </c>
    </row>
    <row r="64" spans="1:14" s="765" customFormat="1" ht="132" customHeight="1" x14ac:dyDescent="0.25">
      <c r="A64" s="756" t="s">
        <v>829</v>
      </c>
      <c r="B64" s="757" t="s">
        <v>709</v>
      </c>
      <c r="C64" s="758" t="s">
        <v>706</v>
      </c>
      <c r="D64" s="759">
        <v>200000000</v>
      </c>
      <c r="E64" s="760" t="s">
        <v>193</v>
      </c>
      <c r="F64" s="760" t="s">
        <v>705</v>
      </c>
      <c r="G64" s="761" t="s">
        <v>65</v>
      </c>
      <c r="H64" s="761" t="s">
        <v>704</v>
      </c>
      <c r="I64" s="762" t="s">
        <v>6</v>
      </c>
      <c r="J64" s="762" t="s">
        <v>6</v>
      </c>
      <c r="K64" s="764" t="s">
        <v>10</v>
      </c>
      <c r="L64" s="764" t="s">
        <v>10</v>
      </c>
      <c r="M64" s="764" t="s">
        <v>10</v>
      </c>
      <c r="N64" s="762" t="s">
        <v>14</v>
      </c>
    </row>
    <row r="65" spans="1:14" s="671" customFormat="1" ht="134.44999999999999" customHeight="1" x14ac:dyDescent="0.25">
      <c r="A65" s="680" t="s">
        <v>829</v>
      </c>
      <c r="B65" s="679" t="s">
        <v>707</v>
      </c>
      <c r="C65" s="678" t="s">
        <v>706</v>
      </c>
      <c r="D65" s="677">
        <v>898736166</v>
      </c>
      <c r="E65" s="676" t="s">
        <v>703</v>
      </c>
      <c r="F65" s="675" t="s">
        <v>705</v>
      </c>
      <c r="G65" s="674" t="s">
        <v>65</v>
      </c>
      <c r="H65" s="674" t="s">
        <v>704</v>
      </c>
      <c r="I65" s="672" t="s">
        <v>6</v>
      </c>
      <c r="J65" s="672" t="s">
        <v>6</v>
      </c>
      <c r="K65" s="673" t="s">
        <v>10</v>
      </c>
      <c r="L65" s="673" t="s">
        <v>10</v>
      </c>
      <c r="M65" s="673" t="s">
        <v>10</v>
      </c>
      <c r="N65" s="672" t="s">
        <v>14</v>
      </c>
    </row>
    <row r="66" spans="1:14" s="669" customFormat="1" x14ac:dyDescent="0.25">
      <c r="D66" s="745">
        <f>SUM(D8:D65)</f>
        <v>88366275894</v>
      </c>
      <c r="E66" s="768">
        <f>SUM(E8:E65)</f>
        <v>183871979117</v>
      </c>
    </row>
    <row r="67" spans="1:14" s="669" customFormat="1" x14ac:dyDescent="0.25">
      <c r="D67" s="670"/>
    </row>
    <row r="71" spans="1:14" x14ac:dyDescent="0.25">
      <c r="D71" s="666"/>
      <c r="G71" s="668"/>
    </row>
    <row r="72" spans="1:14" x14ac:dyDescent="0.25">
      <c r="D72" s="666"/>
      <c r="G72" s="668"/>
    </row>
    <row r="73" spans="1:14" x14ac:dyDescent="0.25">
      <c r="B73" s="667"/>
      <c r="G73" s="668"/>
    </row>
    <row r="74" spans="1:14" x14ac:dyDescent="0.25">
      <c r="B74" s="667"/>
      <c r="G74" s="668"/>
    </row>
    <row r="75" spans="1:14" x14ac:dyDescent="0.25">
      <c r="B75" s="667"/>
    </row>
    <row r="77" spans="1:14" x14ac:dyDescent="0.25">
      <c r="G77" s="666"/>
    </row>
  </sheetData>
  <mergeCells count="10">
    <mergeCell ref="A3:N3"/>
    <mergeCell ref="A5:A7"/>
    <mergeCell ref="B5:B7"/>
    <mergeCell ref="C5:C7"/>
    <mergeCell ref="D5:D7"/>
    <mergeCell ref="E5:E6"/>
    <mergeCell ref="F5:F6"/>
    <mergeCell ref="G5:G6"/>
    <mergeCell ref="H5:H6"/>
    <mergeCell ref="I5:N6"/>
  </mergeCells>
  <printOptions horizontalCentered="1" verticalCentered="1"/>
  <pageMargins left="0.70866141732283472" right="0.70866141732283472" top="0.74803149606299213" bottom="0.74803149606299213" header="0.31496062992125984" footer="0.31496062992125984"/>
  <pageSetup paperSize="132" scale="60" orientation="landscape" r:id="rId1"/>
  <legacyDrawing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FF00"/>
  </sheetPr>
  <dimension ref="A3:N86"/>
  <sheetViews>
    <sheetView workbookViewId="0">
      <selection activeCell="E89" sqref="E89"/>
    </sheetView>
  </sheetViews>
  <sheetFormatPr baseColWidth="10" defaultRowHeight="15" x14ac:dyDescent="0.25"/>
  <cols>
    <col min="1" max="1" width="28.42578125" style="89" customWidth="1"/>
    <col min="2" max="2" width="37" style="89" customWidth="1"/>
    <col min="3" max="3" width="18" style="89" customWidth="1"/>
    <col min="4" max="4" width="30.7109375" style="89" customWidth="1"/>
    <col min="5" max="5" width="32.5703125" style="89" customWidth="1"/>
    <col min="6" max="6" width="17.5703125" style="89" customWidth="1"/>
    <col min="7" max="7" width="17" style="89" customWidth="1"/>
    <col min="8" max="8" width="18.7109375" style="89" customWidth="1"/>
    <col min="9" max="9" width="18.85546875" style="89" customWidth="1"/>
    <col min="10" max="10" width="25.7109375" style="89" customWidth="1"/>
    <col min="11" max="11" width="20.5703125" style="89" customWidth="1"/>
    <col min="12" max="12" width="17.5703125" style="89" customWidth="1"/>
    <col min="13" max="13" width="18.140625" style="89" customWidth="1"/>
    <col min="14" max="14" width="32.5703125" style="89" customWidth="1"/>
    <col min="15" max="16384" width="11.42578125" style="89"/>
  </cols>
  <sheetData>
    <row r="3" spans="1:14" ht="78.75" customHeight="1" x14ac:dyDescent="0.25">
      <c r="A3" s="1519" t="s">
        <v>181</v>
      </c>
      <c r="B3" s="1520"/>
      <c r="C3" s="1520"/>
      <c r="D3" s="1520"/>
      <c r="E3" s="1520"/>
      <c r="F3" s="1520"/>
      <c r="G3" s="1520"/>
      <c r="H3" s="1520"/>
      <c r="I3" s="1520"/>
      <c r="J3" s="1520"/>
      <c r="K3" s="1520"/>
      <c r="L3" s="1520"/>
      <c r="M3" s="1520"/>
      <c r="N3" s="1520"/>
    </row>
    <row r="4" spans="1:14" ht="15.75" thickBot="1" x14ac:dyDescent="0.3">
      <c r="A4" s="90"/>
      <c r="B4" s="90"/>
      <c r="C4" s="90"/>
      <c r="D4" s="90"/>
      <c r="E4" s="90"/>
      <c r="F4" s="90"/>
      <c r="G4" s="90"/>
      <c r="H4" s="90"/>
      <c r="I4" s="90"/>
      <c r="J4" s="90"/>
      <c r="K4" s="90"/>
      <c r="L4" s="90"/>
      <c r="M4" s="90"/>
      <c r="N4" s="90"/>
    </row>
    <row r="5" spans="1:14" ht="15.75" thickBot="1" x14ac:dyDescent="0.3">
      <c r="A5" s="1544" t="s">
        <v>41</v>
      </c>
      <c r="B5" s="1545" t="s">
        <v>42</v>
      </c>
      <c r="C5" s="1544" t="s">
        <v>43</v>
      </c>
      <c r="D5" s="1544" t="s">
        <v>182</v>
      </c>
      <c r="E5" s="1548" t="s">
        <v>183</v>
      </c>
      <c r="F5" s="1544" t="s">
        <v>184</v>
      </c>
      <c r="G5" s="1545" t="s">
        <v>185</v>
      </c>
      <c r="H5" s="1545" t="s">
        <v>186</v>
      </c>
      <c r="I5" s="1553" t="s">
        <v>49</v>
      </c>
      <c r="J5" s="1554"/>
      <c r="K5" s="1554"/>
      <c r="L5" s="1554"/>
      <c r="M5" s="1554"/>
      <c r="N5" s="1555"/>
    </row>
    <row r="6" spans="1:14" ht="15.75" thickBot="1" x14ac:dyDescent="0.3">
      <c r="A6" s="1544"/>
      <c r="B6" s="1546"/>
      <c r="C6" s="1544"/>
      <c r="D6" s="1544"/>
      <c r="E6" s="1549"/>
      <c r="F6" s="1544"/>
      <c r="G6" s="1550"/>
      <c r="H6" s="1550"/>
      <c r="I6" s="1556"/>
      <c r="J6" s="1557"/>
      <c r="K6" s="1557"/>
      <c r="L6" s="1557"/>
      <c r="M6" s="1557"/>
      <c r="N6" s="1558"/>
    </row>
    <row r="7" spans="1:14" ht="64.5" thickBot="1" x14ac:dyDescent="0.3">
      <c r="A7" s="1544"/>
      <c r="B7" s="1550"/>
      <c r="C7" s="1544"/>
      <c r="D7" s="1544"/>
      <c r="E7" s="91" t="s">
        <v>50</v>
      </c>
      <c r="F7" s="92" t="s">
        <v>51</v>
      </c>
      <c r="G7" s="92" t="s">
        <v>52</v>
      </c>
      <c r="H7" s="92" t="s">
        <v>53</v>
      </c>
      <c r="I7" s="92" t="s">
        <v>54</v>
      </c>
      <c r="J7" s="92" t="s">
        <v>187</v>
      </c>
      <c r="K7" s="92" t="s">
        <v>188</v>
      </c>
      <c r="L7" s="92" t="s">
        <v>59</v>
      </c>
      <c r="M7" s="91" t="s">
        <v>189</v>
      </c>
      <c r="N7" s="91" t="s">
        <v>190</v>
      </c>
    </row>
    <row r="8" spans="1:14" ht="120" x14ac:dyDescent="0.25">
      <c r="A8" s="487" t="s">
        <v>215</v>
      </c>
      <c r="B8" s="105" t="s">
        <v>216</v>
      </c>
      <c r="C8" s="106" t="s">
        <v>192</v>
      </c>
      <c r="D8" s="483" t="s">
        <v>217</v>
      </c>
      <c r="E8" s="483" t="s">
        <v>218</v>
      </c>
      <c r="F8" s="484" t="s">
        <v>219</v>
      </c>
      <c r="G8" s="484" t="s">
        <v>65</v>
      </c>
      <c r="H8" s="484" t="s">
        <v>74</v>
      </c>
      <c r="I8" s="484" t="s">
        <v>220</v>
      </c>
      <c r="J8" s="485">
        <v>43344</v>
      </c>
      <c r="K8" s="485">
        <v>43405</v>
      </c>
      <c r="L8" s="485">
        <v>43435</v>
      </c>
      <c r="M8" s="485">
        <v>43435</v>
      </c>
      <c r="N8" s="486" t="s">
        <v>221</v>
      </c>
    </row>
    <row r="9" spans="1:14" ht="75" x14ac:dyDescent="0.25">
      <c r="A9" s="487" t="s">
        <v>222</v>
      </c>
      <c r="B9" s="105" t="s">
        <v>223</v>
      </c>
      <c r="C9" s="107" t="s">
        <v>192</v>
      </c>
      <c r="D9" s="483" t="s">
        <v>224</v>
      </c>
      <c r="E9" s="483" t="s">
        <v>225</v>
      </c>
      <c r="F9" s="484" t="s">
        <v>219</v>
      </c>
      <c r="G9" s="484" t="s">
        <v>65</v>
      </c>
      <c r="H9" s="484" t="s">
        <v>74</v>
      </c>
      <c r="I9" s="484" t="s">
        <v>226</v>
      </c>
      <c r="J9" s="485">
        <v>43344</v>
      </c>
      <c r="K9" s="485">
        <v>43405</v>
      </c>
      <c r="L9" s="485">
        <v>43435</v>
      </c>
      <c r="M9" s="485">
        <v>43435</v>
      </c>
      <c r="N9" s="489" t="s">
        <v>227</v>
      </c>
    </row>
    <row r="10" spans="1:14" x14ac:dyDescent="0.25">
      <c r="A10" s="108"/>
      <c r="B10" s="97"/>
      <c r="C10" s="97"/>
      <c r="D10" s="488">
        <f>763000000+500000000</f>
        <v>1263000000</v>
      </c>
      <c r="E10" s="97"/>
      <c r="F10" s="97"/>
      <c r="G10" s="97"/>
      <c r="H10" s="97"/>
      <c r="I10" s="97"/>
      <c r="J10" s="97"/>
      <c r="K10" s="97"/>
      <c r="L10" s="97"/>
      <c r="M10" s="97"/>
      <c r="N10" s="98"/>
    </row>
    <row r="11" spans="1:14" x14ac:dyDescent="0.25">
      <c r="A11" s="108"/>
      <c r="B11" s="97"/>
      <c r="C11" s="97"/>
      <c r="D11" s="490">
        <v>2400000000</v>
      </c>
      <c r="E11" s="97"/>
      <c r="F11" s="97"/>
      <c r="G11" s="97"/>
      <c r="H11" s="97"/>
      <c r="I11" s="97"/>
      <c r="J11" s="97"/>
      <c r="K11" s="97"/>
      <c r="L11" s="97"/>
      <c r="M11" s="97"/>
      <c r="N11" s="98"/>
    </row>
    <row r="12" spans="1:14" ht="15.75" thickBot="1" x14ac:dyDescent="0.3">
      <c r="A12" s="102"/>
      <c r="B12" s="103"/>
      <c r="C12" s="103"/>
      <c r="D12" s="103"/>
      <c r="E12" s="103"/>
      <c r="F12" s="103"/>
      <c r="G12" s="103"/>
      <c r="H12" s="103"/>
      <c r="I12" s="103"/>
      <c r="J12" s="103"/>
      <c r="K12" s="103"/>
      <c r="L12" s="103"/>
      <c r="M12" s="103"/>
      <c r="N12" s="104"/>
    </row>
    <row r="86" spans="5:5" x14ac:dyDescent="0.25">
      <c r="E86" s="89">
        <v>61600000</v>
      </c>
    </row>
  </sheetData>
  <mergeCells count="10">
    <mergeCell ref="A3:N3"/>
    <mergeCell ref="A5:A7"/>
    <mergeCell ref="B5:B7"/>
    <mergeCell ref="C5:C7"/>
    <mergeCell ref="D5:D7"/>
    <mergeCell ref="E5:E6"/>
    <mergeCell ref="F5:F6"/>
    <mergeCell ref="G5:G6"/>
    <mergeCell ref="H5:H6"/>
    <mergeCell ref="I5:N6"/>
  </mergeCells>
  <pageMargins left="0.7" right="0.7" top="0.75" bottom="0.75" header="0.3" footer="0.3"/>
  <pageSetup orientation="portrait" r:id="rId1"/>
  <legacyDrawing r:id="rId2"/>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9" tint="0.79998168889431442"/>
  </sheetPr>
  <dimension ref="A3:O42"/>
  <sheetViews>
    <sheetView zoomScale="70" zoomScaleNormal="70" workbookViewId="0">
      <pane ySplit="7" topLeftCell="A8" activePane="bottomLeft" state="frozen"/>
      <selection pane="bottomLeft" activeCell="D42" sqref="D42"/>
    </sheetView>
  </sheetViews>
  <sheetFormatPr baseColWidth="10" defaultRowHeight="15" x14ac:dyDescent="0.25"/>
  <cols>
    <col min="1" max="1" width="29.42578125" style="507" customWidth="1"/>
    <col min="2" max="2" width="32.28515625" style="507" customWidth="1"/>
    <col min="3" max="3" width="37.42578125" style="507" customWidth="1"/>
    <col min="4" max="4" width="20.28515625" style="507" customWidth="1"/>
    <col min="5" max="5" width="22.5703125" style="507" customWidth="1"/>
    <col min="6" max="6" width="23" style="507" customWidth="1"/>
    <col min="7" max="7" width="20.7109375" style="507" customWidth="1"/>
    <col min="8" max="8" width="18.7109375" style="507" customWidth="1"/>
    <col min="9" max="9" width="20" style="507" customWidth="1"/>
    <col min="10" max="10" width="22.5703125" style="507" customWidth="1"/>
    <col min="11" max="11" width="20.5703125" style="507" customWidth="1"/>
    <col min="12" max="12" width="17.5703125" style="507" customWidth="1"/>
    <col min="13" max="13" width="18.140625" style="507" customWidth="1"/>
    <col min="14" max="14" width="19" style="507" customWidth="1"/>
    <col min="15" max="16384" width="11.42578125" style="507"/>
  </cols>
  <sheetData>
    <row r="3" spans="1:15" ht="78.75" customHeight="1" x14ac:dyDescent="0.25">
      <c r="A3" s="1519" t="s">
        <v>181</v>
      </c>
      <c r="B3" s="1520"/>
      <c r="C3" s="1520"/>
      <c r="D3" s="1520"/>
      <c r="E3" s="1520"/>
      <c r="F3" s="1520"/>
      <c r="G3" s="1520"/>
      <c r="H3" s="1520"/>
      <c r="I3" s="1520"/>
      <c r="J3" s="1520"/>
      <c r="K3" s="1520"/>
      <c r="L3" s="1520"/>
      <c r="M3" s="1520"/>
      <c r="N3" s="1520"/>
    </row>
    <row r="4" spans="1:15" ht="15.75" thickBot="1" x14ac:dyDescent="0.3">
      <c r="A4" s="510"/>
      <c r="B4" s="510"/>
      <c r="C4" s="510"/>
      <c r="D4" s="510"/>
      <c r="E4" s="510"/>
      <c r="F4" s="510"/>
      <c r="G4" s="510"/>
      <c r="H4" s="510"/>
      <c r="I4" s="510"/>
      <c r="J4" s="510"/>
      <c r="K4" s="510"/>
      <c r="L4" s="510"/>
      <c r="M4" s="510"/>
      <c r="N4" s="510"/>
    </row>
    <row r="5" spans="1:15" ht="15.75" thickBot="1" x14ac:dyDescent="0.3">
      <c r="A5" s="1820" t="s">
        <v>41</v>
      </c>
      <c r="B5" s="1821" t="s">
        <v>42</v>
      </c>
      <c r="C5" s="1820" t="s">
        <v>43</v>
      </c>
      <c r="D5" s="1820" t="s">
        <v>182</v>
      </c>
      <c r="E5" s="1824" t="s">
        <v>183</v>
      </c>
      <c r="F5" s="1820" t="s">
        <v>184</v>
      </c>
      <c r="G5" s="1821" t="s">
        <v>185</v>
      </c>
      <c r="H5" s="1821" t="s">
        <v>186</v>
      </c>
      <c r="I5" s="1826" t="s">
        <v>49</v>
      </c>
      <c r="J5" s="1827"/>
      <c r="K5" s="1827"/>
      <c r="L5" s="1827"/>
      <c r="M5" s="1827"/>
      <c r="N5" s="1827"/>
    </row>
    <row r="6" spans="1:15" ht="66" customHeight="1" thickBot="1" x14ac:dyDescent="0.3">
      <c r="A6" s="1820"/>
      <c r="B6" s="1822"/>
      <c r="C6" s="1820"/>
      <c r="D6" s="1820"/>
      <c r="E6" s="1825"/>
      <c r="F6" s="1820"/>
      <c r="G6" s="1823"/>
      <c r="H6" s="1823"/>
      <c r="I6" s="1828"/>
      <c r="J6" s="1829"/>
      <c r="K6" s="1829"/>
      <c r="L6" s="1829"/>
      <c r="M6" s="1829"/>
      <c r="N6" s="1829"/>
    </row>
    <row r="7" spans="1:15" ht="92.25" customHeight="1" thickBot="1" x14ac:dyDescent="0.3">
      <c r="A7" s="1821"/>
      <c r="B7" s="1823"/>
      <c r="C7" s="1821"/>
      <c r="D7" s="1820"/>
      <c r="E7" s="518" t="s">
        <v>50</v>
      </c>
      <c r="F7" s="519" t="s">
        <v>51</v>
      </c>
      <c r="G7" s="519" t="s">
        <v>52</v>
      </c>
      <c r="H7" s="519" t="s">
        <v>53</v>
      </c>
      <c r="I7" s="519" t="s">
        <v>54</v>
      </c>
      <c r="J7" s="519" t="s">
        <v>187</v>
      </c>
      <c r="K7" s="519" t="s">
        <v>188</v>
      </c>
      <c r="L7" s="519" t="s">
        <v>59</v>
      </c>
      <c r="M7" s="518" t="s">
        <v>189</v>
      </c>
      <c r="N7" s="518" t="s">
        <v>190</v>
      </c>
    </row>
    <row r="8" spans="1:15" ht="60" customHeight="1" x14ac:dyDescent="0.25">
      <c r="A8" s="509" t="s">
        <v>826</v>
      </c>
      <c r="B8" s="664"/>
      <c r="C8" s="517" t="s">
        <v>200</v>
      </c>
      <c r="D8" s="644">
        <v>322000000</v>
      </c>
      <c r="E8" s="635"/>
      <c r="F8" s="635"/>
      <c r="G8" s="652"/>
      <c r="H8" s="648" t="s">
        <v>492</v>
      </c>
      <c r="I8" s="656"/>
      <c r="J8" s="656"/>
      <c r="K8" s="656"/>
      <c r="L8" s="656"/>
      <c r="M8" s="656"/>
      <c r="N8" s="655"/>
      <c r="O8" s="636"/>
    </row>
    <row r="9" spans="1:15" ht="60" customHeight="1" x14ac:dyDescent="0.25">
      <c r="A9" s="517" t="s">
        <v>825</v>
      </c>
      <c r="B9" s="1836" t="s">
        <v>487</v>
      </c>
      <c r="C9" s="517" t="s">
        <v>822</v>
      </c>
      <c r="D9" s="644">
        <v>46000000</v>
      </c>
      <c r="E9" s="644"/>
      <c r="F9" s="635"/>
      <c r="G9" s="652"/>
      <c r="H9" s="656"/>
      <c r="I9" s="663" t="s">
        <v>8</v>
      </c>
      <c r="J9" s="663" t="s">
        <v>8</v>
      </c>
      <c r="K9" s="663" t="s">
        <v>9</v>
      </c>
      <c r="L9" s="663" t="s">
        <v>9</v>
      </c>
      <c r="M9" s="663" t="s">
        <v>11</v>
      </c>
      <c r="N9" s="663" t="s">
        <v>11</v>
      </c>
      <c r="O9" s="636"/>
    </row>
    <row r="10" spans="1:15" ht="60" customHeight="1" x14ac:dyDescent="0.25">
      <c r="A10" s="517" t="s">
        <v>824</v>
      </c>
      <c r="B10" s="1836"/>
      <c r="C10" s="517" t="s">
        <v>822</v>
      </c>
      <c r="D10" s="644">
        <v>4000000</v>
      </c>
      <c r="E10" s="644"/>
      <c r="F10" s="635"/>
      <c r="G10" s="652"/>
      <c r="H10" s="656"/>
      <c r="I10" s="663" t="s">
        <v>6</v>
      </c>
      <c r="J10" s="663" t="s">
        <v>6</v>
      </c>
      <c r="K10" s="663" t="s">
        <v>7</v>
      </c>
      <c r="L10" s="663" t="s">
        <v>7</v>
      </c>
      <c r="M10" s="663" t="s">
        <v>9</v>
      </c>
      <c r="N10" s="663" t="s">
        <v>9</v>
      </c>
      <c r="O10" s="636"/>
    </row>
    <row r="11" spans="1:15" ht="60" customHeight="1" x14ac:dyDescent="0.25">
      <c r="A11" s="517" t="s">
        <v>823</v>
      </c>
      <c r="B11" s="1836"/>
      <c r="C11" s="517" t="s">
        <v>822</v>
      </c>
      <c r="D11" s="644">
        <v>50000000</v>
      </c>
      <c r="E11" s="644"/>
      <c r="F11" s="635"/>
      <c r="G11" s="652"/>
      <c r="H11" s="656"/>
      <c r="I11" s="663" t="s">
        <v>5</v>
      </c>
      <c r="J11" s="663" t="s">
        <v>6</v>
      </c>
      <c r="K11" s="663" t="s">
        <v>6</v>
      </c>
      <c r="L11" s="663" t="s">
        <v>6</v>
      </c>
      <c r="M11" s="663" t="s">
        <v>8</v>
      </c>
      <c r="N11" s="663" t="s">
        <v>8</v>
      </c>
      <c r="O11" s="636"/>
    </row>
    <row r="12" spans="1:15" ht="60" customHeight="1" x14ac:dyDescent="0.25">
      <c r="A12" s="662" t="s">
        <v>800</v>
      </c>
      <c r="B12" s="661" t="s">
        <v>821</v>
      </c>
      <c r="C12" s="653" t="s">
        <v>820</v>
      </c>
      <c r="D12" s="651"/>
      <c r="E12" s="652"/>
      <c r="F12" s="652"/>
      <c r="G12" s="652"/>
      <c r="H12" s="652"/>
      <c r="I12" s="652"/>
      <c r="J12" s="652"/>
      <c r="K12" s="652"/>
      <c r="L12" s="652"/>
      <c r="M12" s="652"/>
      <c r="N12" s="658"/>
      <c r="O12" s="636"/>
    </row>
    <row r="13" spans="1:15" ht="48.75" customHeight="1" x14ac:dyDescent="0.25">
      <c r="A13" s="1837" t="s">
        <v>819</v>
      </c>
      <c r="B13" s="1833" t="s">
        <v>818</v>
      </c>
      <c r="C13" s="635" t="s">
        <v>200</v>
      </c>
      <c r="D13" s="644">
        <v>349000000</v>
      </c>
      <c r="E13" s="635"/>
      <c r="F13" s="635"/>
      <c r="G13" s="652"/>
      <c r="H13" s="656"/>
      <c r="I13" s="656"/>
      <c r="J13" s="656"/>
      <c r="K13" s="656"/>
      <c r="L13" s="656"/>
      <c r="M13" s="656"/>
      <c r="N13" s="655"/>
      <c r="O13" s="636"/>
    </row>
    <row r="14" spans="1:15" ht="45" x14ac:dyDescent="0.25">
      <c r="A14" s="1838"/>
      <c r="B14" s="1834"/>
      <c r="C14" s="657" t="s">
        <v>817</v>
      </c>
      <c r="D14" s="644">
        <v>88000000</v>
      </c>
      <c r="E14" s="635"/>
      <c r="F14" s="635"/>
      <c r="G14" s="652"/>
      <c r="H14" s="656"/>
      <c r="I14" s="641" t="s">
        <v>4</v>
      </c>
      <c r="J14" s="641" t="s">
        <v>4</v>
      </c>
      <c r="K14" s="641" t="s">
        <v>5</v>
      </c>
      <c r="L14" s="641" t="s">
        <v>5</v>
      </c>
      <c r="M14" s="641" t="s">
        <v>5</v>
      </c>
      <c r="N14" s="641" t="s">
        <v>15</v>
      </c>
      <c r="O14" s="636"/>
    </row>
    <row r="15" spans="1:15" x14ac:dyDescent="0.25">
      <c r="A15" s="1838"/>
      <c r="B15" s="1834"/>
      <c r="C15" s="635" t="s">
        <v>816</v>
      </c>
      <c r="D15" s="644">
        <v>53000000</v>
      </c>
      <c r="E15" s="635"/>
      <c r="F15" s="635"/>
      <c r="G15" s="652"/>
      <c r="H15" s="656"/>
      <c r="I15" s="641" t="s">
        <v>4</v>
      </c>
      <c r="J15" s="641" t="s">
        <v>4</v>
      </c>
      <c r="K15" s="641" t="s">
        <v>5</v>
      </c>
      <c r="L15" s="641" t="s">
        <v>5</v>
      </c>
      <c r="M15" s="641" t="s">
        <v>5</v>
      </c>
      <c r="N15" s="641" t="s">
        <v>15</v>
      </c>
      <c r="O15" s="636"/>
    </row>
    <row r="16" spans="1:15" x14ac:dyDescent="0.25">
      <c r="A16" s="1838"/>
      <c r="B16" s="1834"/>
      <c r="C16" s="635" t="s">
        <v>815</v>
      </c>
      <c r="D16" s="644">
        <v>60000000</v>
      </c>
      <c r="E16" s="635"/>
      <c r="F16" s="635"/>
      <c r="G16" s="652"/>
      <c r="H16" s="656"/>
      <c r="I16" s="641" t="s">
        <v>4</v>
      </c>
      <c r="J16" s="641" t="s">
        <v>4</v>
      </c>
      <c r="K16" s="641" t="s">
        <v>5</v>
      </c>
      <c r="L16" s="641" t="s">
        <v>5</v>
      </c>
      <c r="M16" s="641" t="s">
        <v>5</v>
      </c>
      <c r="N16" s="641" t="s">
        <v>15</v>
      </c>
      <c r="O16" s="636"/>
    </row>
    <row r="17" spans="1:15" x14ac:dyDescent="0.25">
      <c r="A17" s="1838"/>
      <c r="B17" s="1834"/>
      <c r="C17" s="635" t="s">
        <v>814</v>
      </c>
      <c r="D17" s="644">
        <v>57000000</v>
      </c>
      <c r="E17" s="635"/>
      <c r="F17" s="635"/>
      <c r="G17" s="652"/>
      <c r="H17" s="656"/>
      <c r="I17" s="641" t="s">
        <v>4</v>
      </c>
      <c r="J17" s="641" t="s">
        <v>4</v>
      </c>
      <c r="K17" s="641" t="s">
        <v>5</v>
      </c>
      <c r="L17" s="641" t="s">
        <v>5</v>
      </c>
      <c r="M17" s="641" t="s">
        <v>5</v>
      </c>
      <c r="N17" s="641" t="s">
        <v>15</v>
      </c>
      <c r="O17" s="636"/>
    </row>
    <row r="18" spans="1:15" ht="30" x14ac:dyDescent="0.25">
      <c r="A18" s="1838"/>
      <c r="B18" s="1834"/>
      <c r="C18" s="657" t="s">
        <v>813</v>
      </c>
      <c r="D18" s="644">
        <v>60000000</v>
      </c>
      <c r="E18" s="635"/>
      <c r="F18" s="635"/>
      <c r="G18" s="652"/>
      <c r="H18" s="656"/>
      <c r="I18" s="641" t="s">
        <v>4</v>
      </c>
      <c r="J18" s="641" t="s">
        <v>4</v>
      </c>
      <c r="K18" s="641" t="s">
        <v>5</v>
      </c>
      <c r="L18" s="641" t="s">
        <v>5</v>
      </c>
      <c r="M18" s="641" t="s">
        <v>5</v>
      </c>
      <c r="N18" s="641" t="s">
        <v>15</v>
      </c>
      <c r="O18" s="636"/>
    </row>
    <row r="19" spans="1:15" x14ac:dyDescent="0.25">
      <c r="A19" s="1839"/>
      <c r="B19" s="1835"/>
      <c r="C19" s="635" t="s">
        <v>812</v>
      </c>
      <c r="D19" s="644">
        <v>31000000</v>
      </c>
      <c r="E19" s="635"/>
      <c r="F19" s="635"/>
      <c r="G19" s="652"/>
      <c r="H19" s="656"/>
      <c r="I19" s="641" t="s">
        <v>4</v>
      </c>
      <c r="J19" s="641" t="s">
        <v>4</v>
      </c>
      <c r="K19" s="641" t="s">
        <v>5</v>
      </c>
      <c r="L19" s="641" t="s">
        <v>5</v>
      </c>
      <c r="M19" s="641" t="s">
        <v>5</v>
      </c>
      <c r="N19" s="641" t="s">
        <v>15</v>
      </c>
      <c r="O19" s="636"/>
    </row>
    <row r="20" spans="1:15" ht="45" x14ac:dyDescent="0.25">
      <c r="A20" s="647" t="s">
        <v>811</v>
      </c>
      <c r="B20" s="657" t="s">
        <v>810</v>
      </c>
      <c r="C20" s="657" t="s">
        <v>809</v>
      </c>
      <c r="D20" s="644">
        <v>240000000</v>
      </c>
      <c r="E20" s="635"/>
      <c r="F20" s="635"/>
      <c r="G20" s="652"/>
      <c r="H20" s="648" t="s">
        <v>492</v>
      </c>
      <c r="I20" s="641" t="s">
        <v>4</v>
      </c>
      <c r="J20" s="641" t="s">
        <v>4</v>
      </c>
      <c r="K20" s="641" t="s">
        <v>5</v>
      </c>
      <c r="L20" s="641" t="s">
        <v>5</v>
      </c>
      <c r="M20" s="641" t="s">
        <v>5</v>
      </c>
      <c r="N20" s="641" t="s">
        <v>5</v>
      </c>
      <c r="O20" s="636"/>
    </row>
    <row r="21" spans="1:15" ht="90.75" customHeight="1" x14ac:dyDescent="0.25">
      <c r="A21" s="647" t="s">
        <v>808</v>
      </c>
      <c r="B21" s="657"/>
      <c r="C21" s="657" t="s">
        <v>200</v>
      </c>
      <c r="D21" s="644">
        <v>50000000</v>
      </c>
      <c r="E21" s="635"/>
      <c r="F21" s="635"/>
      <c r="G21" s="652"/>
      <c r="H21" s="648" t="s">
        <v>807</v>
      </c>
      <c r="I21" s="641"/>
      <c r="J21" s="641"/>
      <c r="K21" s="641"/>
      <c r="L21" s="641"/>
      <c r="M21" s="641"/>
      <c r="N21" s="641"/>
      <c r="O21" s="636"/>
    </row>
    <row r="22" spans="1:15" ht="75" customHeight="1" x14ac:dyDescent="0.25">
      <c r="A22" s="657" t="s">
        <v>806</v>
      </c>
      <c r="B22" s="1840" t="s">
        <v>805</v>
      </c>
      <c r="C22" s="657" t="s">
        <v>804</v>
      </c>
      <c r="D22" s="660">
        <v>4000000</v>
      </c>
      <c r="E22" s="635"/>
      <c r="F22" s="635"/>
      <c r="G22" s="652"/>
      <c r="H22" s="656"/>
      <c r="I22" s="641" t="s">
        <v>4</v>
      </c>
      <c r="J22" s="641" t="s">
        <v>5</v>
      </c>
      <c r="K22" s="641" t="s">
        <v>5</v>
      </c>
      <c r="L22" s="641" t="s">
        <v>7</v>
      </c>
      <c r="M22" s="641" t="s">
        <v>6</v>
      </c>
      <c r="N22" s="659" t="s">
        <v>6</v>
      </c>
      <c r="O22" s="636"/>
    </row>
    <row r="23" spans="1:15" ht="50.25" customHeight="1" x14ac:dyDescent="0.25">
      <c r="A23" s="653" t="s">
        <v>803</v>
      </c>
      <c r="B23" s="1841"/>
      <c r="C23" s="653" t="s">
        <v>802</v>
      </c>
      <c r="D23" s="651"/>
      <c r="E23" s="652"/>
      <c r="F23" s="652"/>
      <c r="G23" s="652"/>
      <c r="H23" s="652"/>
      <c r="I23" s="652"/>
      <c r="J23" s="652"/>
      <c r="K23" s="652"/>
      <c r="L23" s="652"/>
      <c r="M23" s="652"/>
      <c r="N23" s="658"/>
      <c r="O23" s="636"/>
    </row>
    <row r="24" spans="1:15" ht="45" customHeight="1" x14ac:dyDescent="0.25">
      <c r="A24" s="653" t="s">
        <v>801</v>
      </c>
      <c r="B24" s="1842"/>
      <c r="C24" s="653" t="s">
        <v>800</v>
      </c>
      <c r="D24" s="651"/>
      <c r="E24" s="652"/>
      <c r="F24" s="652"/>
      <c r="G24" s="652"/>
      <c r="H24" s="652"/>
      <c r="I24" s="652"/>
      <c r="J24" s="652"/>
      <c r="K24" s="652"/>
      <c r="L24" s="652"/>
      <c r="M24" s="652"/>
      <c r="N24" s="658"/>
      <c r="O24" s="636"/>
    </row>
    <row r="25" spans="1:15" ht="60" customHeight="1" x14ac:dyDescent="0.25">
      <c r="A25" s="1830" t="s">
        <v>799</v>
      </c>
      <c r="B25" s="1833" t="s">
        <v>798</v>
      </c>
      <c r="C25" s="657" t="s">
        <v>200</v>
      </c>
      <c r="D25" s="644">
        <v>90000000</v>
      </c>
      <c r="E25" s="635"/>
      <c r="F25" s="635"/>
      <c r="G25" s="652"/>
      <c r="H25" s="656"/>
      <c r="I25" s="656"/>
      <c r="J25" s="656"/>
      <c r="K25" s="656"/>
      <c r="L25" s="656"/>
      <c r="M25" s="656"/>
      <c r="N25" s="655"/>
      <c r="O25" s="636"/>
    </row>
    <row r="26" spans="1:15" x14ac:dyDescent="0.25">
      <c r="A26" s="1831"/>
      <c r="B26" s="1834"/>
      <c r="C26" s="653" t="s">
        <v>192</v>
      </c>
      <c r="D26" s="651">
        <v>50000000</v>
      </c>
      <c r="E26" s="650" t="s">
        <v>74</v>
      </c>
      <c r="F26" s="650" t="s">
        <v>74</v>
      </c>
      <c r="G26" s="650" t="s">
        <v>65</v>
      </c>
      <c r="H26" s="650"/>
      <c r="I26" s="650" t="s">
        <v>4</v>
      </c>
      <c r="J26" s="650" t="s">
        <v>4</v>
      </c>
      <c r="K26" s="650" t="s">
        <v>4</v>
      </c>
      <c r="L26" s="650" t="s">
        <v>5</v>
      </c>
      <c r="M26" s="650" t="s">
        <v>5</v>
      </c>
      <c r="N26" s="649" t="s">
        <v>15</v>
      </c>
      <c r="O26" s="636"/>
    </row>
    <row r="27" spans="1:15" x14ac:dyDescent="0.25">
      <c r="A27" s="1831"/>
      <c r="B27" s="1834"/>
      <c r="C27" s="653" t="s">
        <v>195</v>
      </c>
      <c r="D27" s="651">
        <v>8000000</v>
      </c>
      <c r="E27" s="650" t="s">
        <v>74</v>
      </c>
      <c r="F27" s="650" t="s">
        <v>74</v>
      </c>
      <c r="G27" s="650" t="s">
        <v>65</v>
      </c>
      <c r="H27" s="650"/>
      <c r="I27" s="650" t="s">
        <v>4</v>
      </c>
      <c r="J27" s="650" t="s">
        <v>4</v>
      </c>
      <c r="K27" s="650" t="s">
        <v>4</v>
      </c>
      <c r="L27" s="650" t="s">
        <v>5</v>
      </c>
      <c r="M27" s="650" t="s">
        <v>5</v>
      </c>
      <c r="N27" s="649" t="s">
        <v>15</v>
      </c>
      <c r="O27" s="636"/>
    </row>
    <row r="28" spans="1:15" x14ac:dyDescent="0.25">
      <c r="A28" s="1831"/>
      <c r="B28" s="1834"/>
      <c r="C28" s="652" t="s">
        <v>196</v>
      </c>
      <c r="D28" s="651">
        <v>8000000</v>
      </c>
      <c r="E28" s="650" t="s">
        <v>74</v>
      </c>
      <c r="F28" s="650" t="s">
        <v>74</v>
      </c>
      <c r="G28" s="650" t="s">
        <v>65</v>
      </c>
      <c r="H28" s="650"/>
      <c r="I28" s="650" t="s">
        <v>4</v>
      </c>
      <c r="J28" s="650" t="s">
        <v>4</v>
      </c>
      <c r="K28" s="650" t="s">
        <v>4</v>
      </c>
      <c r="L28" s="650" t="s">
        <v>5</v>
      </c>
      <c r="M28" s="650" t="s">
        <v>5</v>
      </c>
      <c r="N28" s="649" t="s">
        <v>15</v>
      </c>
      <c r="O28" s="636"/>
    </row>
    <row r="29" spans="1:15" x14ac:dyDescent="0.25">
      <c r="A29" s="1831"/>
      <c r="B29" s="1834"/>
      <c r="C29" s="652" t="s">
        <v>197</v>
      </c>
      <c r="D29" s="651">
        <v>8000000</v>
      </c>
      <c r="E29" s="650" t="s">
        <v>74</v>
      </c>
      <c r="F29" s="650" t="s">
        <v>74</v>
      </c>
      <c r="G29" s="650" t="s">
        <v>65</v>
      </c>
      <c r="H29" s="650"/>
      <c r="I29" s="650" t="s">
        <v>4</v>
      </c>
      <c r="J29" s="650" t="s">
        <v>4</v>
      </c>
      <c r="K29" s="650" t="s">
        <v>4</v>
      </c>
      <c r="L29" s="650" t="s">
        <v>5</v>
      </c>
      <c r="M29" s="650" t="s">
        <v>5</v>
      </c>
      <c r="N29" s="649" t="s">
        <v>15</v>
      </c>
      <c r="O29" s="636"/>
    </row>
    <row r="30" spans="1:15" x14ac:dyDescent="0.25">
      <c r="A30" s="1831"/>
      <c r="B30" s="1834"/>
      <c r="C30" s="652" t="s">
        <v>198</v>
      </c>
      <c r="D30" s="651">
        <v>8000000</v>
      </c>
      <c r="E30" s="650" t="s">
        <v>74</v>
      </c>
      <c r="F30" s="650" t="s">
        <v>74</v>
      </c>
      <c r="G30" s="650" t="s">
        <v>65</v>
      </c>
      <c r="H30" s="650"/>
      <c r="I30" s="650" t="s">
        <v>4</v>
      </c>
      <c r="J30" s="650" t="s">
        <v>4</v>
      </c>
      <c r="K30" s="650" t="s">
        <v>4</v>
      </c>
      <c r="L30" s="650" t="s">
        <v>5</v>
      </c>
      <c r="M30" s="650" t="s">
        <v>5</v>
      </c>
      <c r="N30" s="649" t="s">
        <v>15</v>
      </c>
      <c r="O30" s="636"/>
    </row>
    <row r="31" spans="1:15" x14ac:dyDescent="0.25">
      <c r="A31" s="1832"/>
      <c r="B31" s="1835"/>
      <c r="C31" s="643" t="s">
        <v>199</v>
      </c>
      <c r="D31" s="651"/>
      <c r="E31" s="650" t="s">
        <v>74</v>
      </c>
      <c r="F31" s="650" t="s">
        <v>74</v>
      </c>
      <c r="G31" s="650" t="s">
        <v>65</v>
      </c>
      <c r="H31" s="650"/>
      <c r="I31" s="650" t="s">
        <v>4</v>
      </c>
      <c r="J31" s="650" t="s">
        <v>4</v>
      </c>
      <c r="K31" s="650" t="s">
        <v>4</v>
      </c>
      <c r="L31" s="650" t="s">
        <v>5</v>
      </c>
      <c r="M31" s="650" t="s">
        <v>5</v>
      </c>
      <c r="N31" s="649" t="s">
        <v>15</v>
      </c>
      <c r="O31" s="636"/>
    </row>
    <row r="32" spans="1:15" ht="60" customHeight="1" x14ac:dyDescent="0.25">
      <c r="A32" s="1830" t="s">
        <v>797</v>
      </c>
      <c r="B32" s="1833" t="s">
        <v>796</v>
      </c>
      <c r="C32" s="508" t="s">
        <v>200</v>
      </c>
      <c r="D32" s="644">
        <v>80000000</v>
      </c>
      <c r="E32" s="508"/>
      <c r="F32" s="508"/>
      <c r="G32" s="643"/>
      <c r="H32" s="642"/>
      <c r="I32" s="642"/>
      <c r="J32" s="642"/>
      <c r="K32" s="642"/>
      <c r="L32" s="642"/>
      <c r="M32" s="642"/>
      <c r="N32" s="654"/>
      <c r="O32" s="636"/>
    </row>
    <row r="33" spans="1:15" x14ac:dyDescent="0.25">
      <c r="A33" s="1831"/>
      <c r="B33" s="1834"/>
      <c r="C33" s="643" t="s">
        <v>192</v>
      </c>
      <c r="D33" s="651">
        <v>50000000</v>
      </c>
      <c r="E33" s="650" t="s">
        <v>74</v>
      </c>
      <c r="F33" s="650" t="s">
        <v>74</v>
      </c>
      <c r="G33" s="650" t="s">
        <v>65</v>
      </c>
      <c r="H33" s="650"/>
      <c r="I33" s="650" t="s">
        <v>5</v>
      </c>
      <c r="J33" s="650" t="s">
        <v>5</v>
      </c>
      <c r="K33" s="650" t="s">
        <v>6</v>
      </c>
      <c r="L33" s="650" t="s">
        <v>6</v>
      </c>
      <c r="M33" s="650" t="s">
        <v>6</v>
      </c>
      <c r="N33" s="649" t="s">
        <v>15</v>
      </c>
      <c r="O33" s="636"/>
    </row>
    <row r="34" spans="1:15" x14ac:dyDescent="0.25">
      <c r="A34" s="1831"/>
      <c r="B34" s="1834"/>
      <c r="C34" s="653" t="s">
        <v>195</v>
      </c>
      <c r="D34" s="651">
        <v>7000000</v>
      </c>
      <c r="E34" s="650" t="s">
        <v>74</v>
      </c>
      <c r="F34" s="650" t="s">
        <v>74</v>
      </c>
      <c r="G34" s="650" t="s">
        <v>65</v>
      </c>
      <c r="H34" s="650"/>
      <c r="I34" s="650" t="s">
        <v>5</v>
      </c>
      <c r="J34" s="650" t="s">
        <v>5</v>
      </c>
      <c r="K34" s="650" t="s">
        <v>6</v>
      </c>
      <c r="L34" s="650" t="s">
        <v>6</v>
      </c>
      <c r="M34" s="650" t="s">
        <v>6</v>
      </c>
      <c r="N34" s="649" t="s">
        <v>15</v>
      </c>
      <c r="O34" s="636"/>
    </row>
    <row r="35" spans="1:15" x14ac:dyDescent="0.25">
      <c r="A35" s="1831"/>
      <c r="B35" s="1834"/>
      <c r="C35" s="652" t="s">
        <v>196</v>
      </c>
      <c r="D35" s="651">
        <v>8000000</v>
      </c>
      <c r="E35" s="650" t="s">
        <v>74</v>
      </c>
      <c r="F35" s="650" t="s">
        <v>74</v>
      </c>
      <c r="G35" s="650" t="s">
        <v>65</v>
      </c>
      <c r="H35" s="650"/>
      <c r="I35" s="650" t="s">
        <v>5</v>
      </c>
      <c r="J35" s="650" t="s">
        <v>5</v>
      </c>
      <c r="K35" s="650" t="s">
        <v>6</v>
      </c>
      <c r="L35" s="650" t="s">
        <v>6</v>
      </c>
      <c r="M35" s="650" t="s">
        <v>6</v>
      </c>
      <c r="N35" s="649" t="s">
        <v>15</v>
      </c>
      <c r="O35" s="636"/>
    </row>
    <row r="36" spans="1:15" x14ac:dyDescent="0.25">
      <c r="A36" s="1831"/>
      <c r="B36" s="1834"/>
      <c r="C36" s="652" t="s">
        <v>197</v>
      </c>
      <c r="D36" s="651">
        <v>5000000</v>
      </c>
      <c r="E36" s="650" t="s">
        <v>74</v>
      </c>
      <c r="F36" s="650" t="s">
        <v>74</v>
      </c>
      <c r="G36" s="650" t="s">
        <v>65</v>
      </c>
      <c r="H36" s="650"/>
      <c r="I36" s="650" t="s">
        <v>5</v>
      </c>
      <c r="J36" s="650" t="s">
        <v>5</v>
      </c>
      <c r="K36" s="650" t="s">
        <v>6</v>
      </c>
      <c r="L36" s="650" t="s">
        <v>6</v>
      </c>
      <c r="M36" s="650" t="s">
        <v>6</v>
      </c>
      <c r="N36" s="649" t="s">
        <v>15</v>
      </c>
      <c r="O36" s="636"/>
    </row>
    <row r="37" spans="1:15" x14ac:dyDescent="0.25">
      <c r="A37" s="1831"/>
      <c r="B37" s="1834"/>
      <c r="C37" s="652" t="s">
        <v>198</v>
      </c>
      <c r="D37" s="651">
        <v>5000000</v>
      </c>
      <c r="E37" s="650" t="s">
        <v>74</v>
      </c>
      <c r="F37" s="650" t="s">
        <v>74</v>
      </c>
      <c r="G37" s="650" t="s">
        <v>65</v>
      </c>
      <c r="H37" s="650"/>
      <c r="I37" s="650" t="s">
        <v>5</v>
      </c>
      <c r="J37" s="650" t="s">
        <v>5</v>
      </c>
      <c r="K37" s="650" t="s">
        <v>6</v>
      </c>
      <c r="L37" s="650" t="s">
        <v>6</v>
      </c>
      <c r="M37" s="650" t="s">
        <v>6</v>
      </c>
      <c r="N37" s="649" t="s">
        <v>15</v>
      </c>
      <c r="O37" s="636"/>
    </row>
    <row r="38" spans="1:15" x14ac:dyDescent="0.25">
      <c r="A38" s="1832"/>
      <c r="B38" s="1835"/>
      <c r="C38" s="643" t="s">
        <v>199</v>
      </c>
      <c r="D38" s="651">
        <v>5000000</v>
      </c>
      <c r="E38" s="650" t="s">
        <v>74</v>
      </c>
      <c r="F38" s="650" t="s">
        <v>74</v>
      </c>
      <c r="G38" s="650" t="s">
        <v>65</v>
      </c>
      <c r="H38" s="650"/>
      <c r="I38" s="650" t="s">
        <v>5</v>
      </c>
      <c r="J38" s="650" t="s">
        <v>5</v>
      </c>
      <c r="K38" s="650" t="s">
        <v>6</v>
      </c>
      <c r="L38" s="650" t="s">
        <v>6</v>
      </c>
      <c r="M38" s="650" t="s">
        <v>6</v>
      </c>
      <c r="N38" s="649" t="s">
        <v>15</v>
      </c>
      <c r="O38" s="636"/>
    </row>
    <row r="39" spans="1:15" ht="60" x14ac:dyDescent="0.25">
      <c r="A39" s="647" t="s">
        <v>795</v>
      </c>
      <c r="B39" s="646" t="s">
        <v>505</v>
      </c>
      <c r="C39" s="645" t="s">
        <v>791</v>
      </c>
      <c r="D39" s="644">
        <v>96000000</v>
      </c>
      <c r="E39" s="508"/>
      <c r="F39" s="508"/>
      <c r="G39" s="643"/>
      <c r="H39" s="648" t="s">
        <v>793</v>
      </c>
      <c r="I39" s="640" t="s">
        <v>6</v>
      </c>
      <c r="J39" s="640" t="s">
        <v>7</v>
      </c>
      <c r="K39" s="640" t="s">
        <v>8</v>
      </c>
      <c r="L39" s="640" t="s">
        <v>14</v>
      </c>
      <c r="M39" s="640" t="s">
        <v>8</v>
      </c>
      <c r="N39" s="639" t="s">
        <v>15</v>
      </c>
      <c r="O39" s="636"/>
    </row>
    <row r="40" spans="1:15" ht="60" x14ac:dyDescent="0.25">
      <c r="A40" s="647" t="s">
        <v>794</v>
      </c>
      <c r="B40" s="646" t="s">
        <v>507</v>
      </c>
      <c r="C40" s="645" t="s">
        <v>791</v>
      </c>
      <c r="D40" s="644">
        <v>15000000</v>
      </c>
      <c r="E40" s="508"/>
      <c r="F40" s="508"/>
      <c r="G40" s="643"/>
      <c r="H40" s="648" t="s">
        <v>793</v>
      </c>
      <c r="I40" s="640" t="s">
        <v>6</v>
      </c>
      <c r="J40" s="640" t="s">
        <v>7</v>
      </c>
      <c r="K40" s="640" t="s">
        <v>8</v>
      </c>
      <c r="L40" s="640" t="s">
        <v>14</v>
      </c>
      <c r="M40" s="640" t="s">
        <v>8</v>
      </c>
      <c r="N40" s="639" t="s">
        <v>15</v>
      </c>
      <c r="O40" s="636"/>
    </row>
    <row r="41" spans="1:15" ht="45" x14ac:dyDescent="0.25">
      <c r="A41" s="647" t="s">
        <v>792</v>
      </c>
      <c r="B41" s="646" t="s">
        <v>509</v>
      </c>
      <c r="C41" s="645" t="s">
        <v>791</v>
      </c>
      <c r="D41" s="644">
        <v>9000000</v>
      </c>
      <c r="E41" s="508"/>
      <c r="F41" s="508"/>
      <c r="G41" s="643"/>
      <c r="H41" s="642"/>
      <c r="I41" s="641" t="s">
        <v>5</v>
      </c>
      <c r="J41" s="641" t="s">
        <v>5</v>
      </c>
      <c r="K41" s="640" t="s">
        <v>6</v>
      </c>
      <c r="L41" s="640" t="s">
        <v>8</v>
      </c>
      <c r="M41" s="640" t="s">
        <v>6</v>
      </c>
      <c r="N41" s="639" t="s">
        <v>15</v>
      </c>
      <c r="O41" s="636"/>
    </row>
    <row r="42" spans="1:15" x14ac:dyDescent="0.25">
      <c r="D42" s="638">
        <f>D8+D13+D20+D21+D25+D32+D39+D40+D41</f>
        <v>1251000000</v>
      </c>
      <c r="G42" s="637" t="s">
        <v>790</v>
      </c>
      <c r="H42" s="636" t="s">
        <v>789</v>
      </c>
      <c r="I42" s="636" t="s">
        <v>788</v>
      </c>
      <c r="J42" s="636"/>
      <c r="K42" s="636"/>
      <c r="L42" s="636"/>
      <c r="M42" s="636"/>
      <c r="N42" s="636"/>
      <c r="O42" s="636"/>
    </row>
  </sheetData>
  <mergeCells count="18">
    <mergeCell ref="A32:A38"/>
    <mergeCell ref="B32:B38"/>
    <mergeCell ref="B9:B11"/>
    <mergeCell ref="A13:A19"/>
    <mergeCell ref="B13:B19"/>
    <mergeCell ref="B22:B24"/>
    <mergeCell ref="A25:A31"/>
    <mergeCell ref="B25:B31"/>
    <mergeCell ref="A3:N3"/>
    <mergeCell ref="A5:A7"/>
    <mergeCell ref="B5:B7"/>
    <mergeCell ref="C5:C7"/>
    <mergeCell ref="D5:D7"/>
    <mergeCell ref="E5:E6"/>
    <mergeCell ref="F5:F6"/>
    <mergeCell ref="G5:G6"/>
    <mergeCell ref="H5:H6"/>
    <mergeCell ref="I5:N6"/>
  </mergeCells>
  <pageMargins left="0.7" right="0.7" top="0.75" bottom="0.75" header="0.3" footer="0.3"/>
  <pageSetup orientation="portrait" r:id="rId1"/>
  <legacyDrawing r:id="rId2"/>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9" tint="0.79998168889431442"/>
  </sheetPr>
  <dimension ref="A3:N86"/>
  <sheetViews>
    <sheetView topLeftCell="A10" zoomScale="70" zoomScaleNormal="70" workbookViewId="0">
      <selection activeCell="D23" sqref="D23"/>
    </sheetView>
  </sheetViews>
  <sheetFormatPr baseColWidth="10" defaultRowHeight="15" x14ac:dyDescent="0.25"/>
  <cols>
    <col min="1" max="1" width="16.42578125" style="260" customWidth="1"/>
    <col min="2" max="2" width="52.140625" style="260" customWidth="1"/>
    <col min="3" max="3" width="18" style="288" customWidth="1"/>
    <col min="4" max="4" width="15.85546875" style="289" customWidth="1"/>
    <col min="5" max="5" width="37" style="515" customWidth="1"/>
    <col min="6" max="6" width="35.140625" style="515" customWidth="1"/>
    <col min="7" max="7" width="17" style="515" customWidth="1"/>
    <col min="8" max="8" width="18.7109375" style="260" customWidth="1"/>
    <col min="9" max="9" width="24.28515625" style="260" customWidth="1"/>
    <col min="10" max="10" width="25.7109375" style="260" customWidth="1"/>
    <col min="11" max="11" width="20.5703125" style="260" customWidth="1"/>
    <col min="12" max="12" width="17.5703125" style="260" customWidth="1"/>
    <col min="13" max="13" width="18.140625" style="260" customWidth="1"/>
    <col min="14" max="14" width="19" style="260" customWidth="1"/>
    <col min="15" max="16384" width="11.42578125" style="260"/>
  </cols>
  <sheetData>
    <row r="3" spans="1:14" ht="78.75" customHeight="1" x14ac:dyDescent="0.25">
      <c r="A3" s="1519" t="s">
        <v>484</v>
      </c>
      <c r="B3" s="1520"/>
      <c r="C3" s="1520"/>
      <c r="D3" s="1520"/>
      <c r="E3" s="1520"/>
      <c r="F3" s="1520"/>
      <c r="G3" s="1520"/>
      <c r="H3" s="1520"/>
      <c r="I3" s="1520"/>
      <c r="J3" s="1520"/>
      <c r="K3" s="1520"/>
      <c r="L3" s="1520"/>
      <c r="M3" s="1520"/>
      <c r="N3" s="1520"/>
    </row>
    <row r="4" spans="1:14" ht="15.75" thickBot="1" x14ac:dyDescent="0.3">
      <c r="A4" s="261"/>
      <c r="B4" s="261"/>
      <c r="C4" s="262"/>
      <c r="D4" s="263"/>
      <c r="E4" s="513"/>
      <c r="F4" s="513"/>
      <c r="G4" s="513"/>
      <c r="H4" s="261"/>
      <c r="I4" s="261"/>
      <c r="J4" s="261"/>
      <c r="K4" s="261"/>
      <c r="L4" s="261"/>
      <c r="M4" s="261"/>
      <c r="N4" s="261"/>
    </row>
    <row r="5" spans="1:14" ht="15.75" customHeight="1" x14ac:dyDescent="0.25">
      <c r="A5" s="1844" t="s">
        <v>41</v>
      </c>
      <c r="B5" s="1844" t="s">
        <v>42</v>
      </c>
      <c r="C5" s="1847" t="s">
        <v>43</v>
      </c>
      <c r="D5" s="1847" t="s">
        <v>182</v>
      </c>
      <c r="E5" s="1850" t="s">
        <v>183</v>
      </c>
      <c r="F5" s="1844" t="s">
        <v>184</v>
      </c>
      <c r="G5" s="1844" t="s">
        <v>185</v>
      </c>
      <c r="H5" s="1844" t="s">
        <v>186</v>
      </c>
      <c r="I5" s="1852" t="s">
        <v>49</v>
      </c>
      <c r="J5" s="1853"/>
      <c r="K5" s="1853"/>
      <c r="L5" s="1853"/>
      <c r="M5" s="1853"/>
      <c r="N5" s="1854"/>
    </row>
    <row r="6" spans="1:14" ht="15.75" thickBot="1" x14ac:dyDescent="0.3">
      <c r="A6" s="1845"/>
      <c r="B6" s="1845"/>
      <c r="C6" s="1848"/>
      <c r="D6" s="1848"/>
      <c r="E6" s="1851"/>
      <c r="F6" s="1846"/>
      <c r="G6" s="1846"/>
      <c r="H6" s="1846"/>
      <c r="I6" s="1855"/>
      <c r="J6" s="1856"/>
      <c r="K6" s="1856"/>
      <c r="L6" s="1856"/>
      <c r="M6" s="1856"/>
      <c r="N6" s="1857"/>
    </row>
    <row r="7" spans="1:14" ht="51.75" thickBot="1" x14ac:dyDescent="0.3">
      <c r="A7" s="1846"/>
      <c r="B7" s="1846"/>
      <c r="C7" s="1849"/>
      <c r="D7" s="1849"/>
      <c r="E7" s="264" t="s">
        <v>50</v>
      </c>
      <c r="F7" s="265" t="s">
        <v>51</v>
      </c>
      <c r="G7" s="265" t="s">
        <v>52</v>
      </c>
      <c r="H7" s="265" t="s">
        <v>53</v>
      </c>
      <c r="I7" s="265" t="s">
        <v>54</v>
      </c>
      <c r="J7" s="265" t="s">
        <v>187</v>
      </c>
      <c r="K7" s="265" t="s">
        <v>188</v>
      </c>
      <c r="L7" s="265" t="s">
        <v>59</v>
      </c>
      <c r="M7" s="264" t="s">
        <v>189</v>
      </c>
      <c r="N7" s="264" t="s">
        <v>190</v>
      </c>
    </row>
    <row r="8" spans="1:14" s="269" customFormat="1" ht="18.75" customHeight="1" x14ac:dyDescent="0.3">
      <c r="A8" s="266">
        <v>240906003</v>
      </c>
      <c r="B8" s="1843" t="s">
        <v>485</v>
      </c>
      <c r="C8" s="1843"/>
      <c r="D8" s="1843"/>
      <c r="E8" s="1843"/>
      <c r="F8" s="1843"/>
      <c r="G8" s="1843"/>
      <c r="H8" s="1843"/>
      <c r="I8" s="1843"/>
      <c r="J8" s="1843"/>
      <c r="K8" s="267"/>
      <c r="L8" s="267"/>
      <c r="M8" s="268"/>
      <c r="N8" s="268"/>
    </row>
    <row r="9" spans="1:14" ht="72" customHeight="1" x14ac:dyDescent="0.25">
      <c r="A9" s="270" t="s">
        <v>486</v>
      </c>
      <c r="B9" s="271" t="s">
        <v>487</v>
      </c>
      <c r="C9" s="272" t="s">
        <v>488</v>
      </c>
      <c r="D9" s="516">
        <v>222</v>
      </c>
      <c r="E9" s="514" t="s">
        <v>74</v>
      </c>
      <c r="F9" s="514" t="s">
        <v>74</v>
      </c>
      <c r="G9" s="514" t="s">
        <v>65</v>
      </c>
      <c r="H9" s="273" t="s">
        <v>489</v>
      </c>
      <c r="I9" s="274" t="s">
        <v>8</v>
      </c>
      <c r="J9" s="274" t="s">
        <v>8</v>
      </c>
      <c r="K9" s="274" t="s">
        <v>9</v>
      </c>
      <c r="L9" s="274" t="s">
        <v>9</v>
      </c>
      <c r="M9" s="274" t="s">
        <v>9</v>
      </c>
      <c r="N9" s="274" t="s">
        <v>15</v>
      </c>
    </row>
    <row r="10" spans="1:14" ht="44.25" customHeight="1" x14ac:dyDescent="0.25">
      <c r="A10" s="270" t="s">
        <v>486</v>
      </c>
      <c r="B10" s="271" t="s">
        <v>487</v>
      </c>
      <c r="C10" s="272" t="s">
        <v>488</v>
      </c>
      <c r="D10" s="275">
        <v>46</v>
      </c>
      <c r="E10" s="514" t="s">
        <v>74</v>
      </c>
      <c r="F10" s="514" t="s">
        <v>74</v>
      </c>
      <c r="G10" s="514" t="s">
        <v>65</v>
      </c>
      <c r="H10" s="273" t="s">
        <v>489</v>
      </c>
      <c r="I10" s="274" t="s">
        <v>8</v>
      </c>
      <c r="J10" s="274" t="s">
        <v>8</v>
      </c>
      <c r="K10" s="274" t="s">
        <v>9</v>
      </c>
      <c r="L10" s="274" t="s">
        <v>9</v>
      </c>
      <c r="M10" s="274" t="s">
        <v>9</v>
      </c>
      <c r="N10" s="274" t="s">
        <v>15</v>
      </c>
    </row>
    <row r="11" spans="1:14" ht="45.75" customHeight="1" x14ac:dyDescent="0.25">
      <c r="A11" s="270" t="s">
        <v>486</v>
      </c>
      <c r="B11" s="271" t="s">
        <v>487</v>
      </c>
      <c r="C11" s="272" t="s">
        <v>488</v>
      </c>
      <c r="D11" s="275">
        <v>4</v>
      </c>
      <c r="E11" s="514" t="s">
        <v>74</v>
      </c>
      <c r="F11" s="514" t="s">
        <v>74</v>
      </c>
      <c r="G11" s="514" t="s">
        <v>65</v>
      </c>
      <c r="H11" s="273" t="s">
        <v>489</v>
      </c>
      <c r="I11" s="274" t="s">
        <v>6</v>
      </c>
      <c r="J11" s="274" t="s">
        <v>6</v>
      </c>
      <c r="K11" s="274" t="s">
        <v>7</v>
      </c>
      <c r="L11" s="274" t="s">
        <v>7</v>
      </c>
      <c r="M11" s="274" t="s">
        <v>7</v>
      </c>
      <c r="N11" s="274" t="s">
        <v>9</v>
      </c>
    </row>
    <row r="12" spans="1:14" ht="44.25" customHeight="1" x14ac:dyDescent="0.25">
      <c r="A12" s="270" t="s">
        <v>486</v>
      </c>
      <c r="B12" s="271" t="s">
        <v>487</v>
      </c>
      <c r="C12" s="272" t="s">
        <v>488</v>
      </c>
      <c r="D12" s="275">
        <v>50</v>
      </c>
      <c r="E12" s="514" t="s">
        <v>74</v>
      </c>
      <c r="F12" s="514" t="s">
        <v>74</v>
      </c>
      <c r="G12" s="514" t="s">
        <v>65</v>
      </c>
      <c r="H12" s="273" t="s">
        <v>489</v>
      </c>
      <c r="I12" s="274" t="s">
        <v>5</v>
      </c>
      <c r="J12" s="274" t="s">
        <v>6</v>
      </c>
      <c r="K12" s="274" t="s">
        <v>6</v>
      </c>
      <c r="L12" s="274" t="s">
        <v>6</v>
      </c>
      <c r="M12" s="274" t="s">
        <v>6</v>
      </c>
      <c r="N12" s="274" t="s">
        <v>15</v>
      </c>
    </row>
    <row r="13" spans="1:14" ht="45" x14ac:dyDescent="0.25">
      <c r="A13" s="270" t="s">
        <v>490</v>
      </c>
      <c r="B13" s="276" t="s">
        <v>491</v>
      </c>
      <c r="C13" s="272" t="s">
        <v>488</v>
      </c>
      <c r="D13" s="277">
        <v>240</v>
      </c>
      <c r="E13" s="514" t="s">
        <v>74</v>
      </c>
      <c r="F13" s="514" t="s">
        <v>74</v>
      </c>
      <c r="G13" s="514" t="s">
        <v>74</v>
      </c>
      <c r="H13" s="278" t="s">
        <v>492</v>
      </c>
      <c r="I13" s="279" t="s">
        <v>4</v>
      </c>
      <c r="J13" s="279" t="s">
        <v>4</v>
      </c>
      <c r="K13" s="279" t="s">
        <v>5</v>
      </c>
      <c r="L13" s="279" t="s">
        <v>5</v>
      </c>
      <c r="M13" s="279" t="s">
        <v>5</v>
      </c>
      <c r="N13" s="279" t="s">
        <v>5</v>
      </c>
    </row>
    <row r="14" spans="1:14" ht="75.75" thickBot="1" x14ac:dyDescent="0.3">
      <c r="A14" s="270" t="s">
        <v>493</v>
      </c>
      <c r="B14" s="276" t="s">
        <v>494</v>
      </c>
      <c r="C14" s="272" t="s">
        <v>488</v>
      </c>
      <c r="D14" s="280">
        <v>4</v>
      </c>
      <c r="E14" s="514" t="s">
        <v>74</v>
      </c>
      <c r="F14" s="514" t="s">
        <v>74</v>
      </c>
      <c r="G14" s="514" t="s">
        <v>65</v>
      </c>
      <c r="H14" s="278" t="s">
        <v>495</v>
      </c>
      <c r="I14" s="279" t="s">
        <v>4</v>
      </c>
      <c r="J14" s="279" t="s">
        <v>5</v>
      </c>
      <c r="K14" s="279" t="s">
        <v>5</v>
      </c>
      <c r="L14" s="279" t="s">
        <v>7</v>
      </c>
      <c r="M14" s="279" t="s">
        <v>6</v>
      </c>
      <c r="N14" s="281" t="s">
        <v>9</v>
      </c>
    </row>
    <row r="15" spans="1:14" ht="75.75" thickBot="1" x14ac:dyDescent="0.3">
      <c r="A15" s="270" t="s">
        <v>493</v>
      </c>
      <c r="B15" s="282" t="s">
        <v>496</v>
      </c>
      <c r="C15" s="272" t="s">
        <v>488</v>
      </c>
      <c r="D15" s="280">
        <v>22</v>
      </c>
      <c r="E15" s="514" t="s">
        <v>74</v>
      </c>
      <c r="F15" s="514" t="s">
        <v>74</v>
      </c>
      <c r="G15" s="514" t="s">
        <v>65</v>
      </c>
      <c r="H15" s="278" t="s">
        <v>497</v>
      </c>
      <c r="I15" s="279" t="s">
        <v>4</v>
      </c>
      <c r="J15" s="279" t="s">
        <v>5</v>
      </c>
      <c r="K15" s="279" t="s">
        <v>5</v>
      </c>
      <c r="L15" s="279" t="s">
        <v>7</v>
      </c>
      <c r="M15" s="279" t="s">
        <v>6</v>
      </c>
      <c r="N15" s="281" t="s">
        <v>9</v>
      </c>
    </row>
    <row r="16" spans="1:14" ht="75.75" thickBot="1" x14ac:dyDescent="0.3">
      <c r="A16" s="270" t="s">
        <v>493</v>
      </c>
      <c r="B16" s="282" t="s">
        <v>498</v>
      </c>
      <c r="C16" s="272" t="s">
        <v>488</v>
      </c>
      <c r="D16" s="280">
        <v>24</v>
      </c>
      <c r="E16" s="514" t="s">
        <v>74</v>
      </c>
      <c r="F16" s="514" t="s">
        <v>74</v>
      </c>
      <c r="G16" s="514" t="s">
        <v>65</v>
      </c>
      <c r="H16" s="278" t="s">
        <v>499</v>
      </c>
      <c r="I16" s="279" t="s">
        <v>4</v>
      </c>
      <c r="J16" s="279" t="s">
        <v>5</v>
      </c>
      <c r="K16" s="279" t="s">
        <v>5</v>
      </c>
      <c r="L16" s="279" t="s">
        <v>7</v>
      </c>
      <c r="M16" s="279" t="s">
        <v>6</v>
      </c>
      <c r="N16" s="281" t="s">
        <v>9</v>
      </c>
    </row>
    <row r="17" spans="1:14" ht="64.5" customHeight="1" thickBot="1" x14ac:dyDescent="0.3">
      <c r="A17" s="270" t="s">
        <v>500</v>
      </c>
      <c r="B17" s="271" t="s">
        <v>501</v>
      </c>
      <c r="C17" s="272" t="s">
        <v>488</v>
      </c>
      <c r="D17" s="275">
        <v>50</v>
      </c>
      <c r="E17" s="514" t="s">
        <v>74</v>
      </c>
      <c r="F17" s="514" t="s">
        <v>74</v>
      </c>
      <c r="G17" s="514" t="s">
        <v>65</v>
      </c>
      <c r="H17" s="283"/>
      <c r="I17" s="284" t="s">
        <v>5</v>
      </c>
      <c r="J17" s="284" t="s">
        <v>5</v>
      </c>
      <c r="K17" s="284" t="s">
        <v>6</v>
      </c>
      <c r="L17" s="284" t="s">
        <v>6</v>
      </c>
      <c r="M17" s="284" t="s">
        <v>6</v>
      </c>
      <c r="N17" s="285" t="s">
        <v>15</v>
      </c>
    </row>
    <row r="18" spans="1:14" ht="63" customHeight="1" thickBot="1" x14ac:dyDescent="0.3">
      <c r="A18" s="270" t="s">
        <v>502</v>
      </c>
      <c r="B18" s="271" t="s">
        <v>503</v>
      </c>
      <c r="C18" s="272" t="s">
        <v>488</v>
      </c>
      <c r="D18" s="277">
        <v>50</v>
      </c>
      <c r="E18" s="514" t="s">
        <v>74</v>
      </c>
      <c r="F18" s="514" t="s">
        <v>74</v>
      </c>
      <c r="G18" s="514" t="s">
        <v>65</v>
      </c>
      <c r="H18" s="283"/>
      <c r="I18" s="284" t="s">
        <v>5</v>
      </c>
      <c r="J18" s="284" t="s">
        <v>5</v>
      </c>
      <c r="K18" s="284" t="s">
        <v>6</v>
      </c>
      <c r="L18" s="284" t="s">
        <v>6</v>
      </c>
      <c r="M18" s="284" t="s">
        <v>6</v>
      </c>
      <c r="N18" s="285" t="s">
        <v>15</v>
      </c>
    </row>
    <row r="19" spans="1:14" ht="53.25" customHeight="1" thickBot="1" x14ac:dyDescent="0.3">
      <c r="A19" s="270" t="s">
        <v>504</v>
      </c>
      <c r="B19" s="271" t="s">
        <v>505</v>
      </c>
      <c r="C19" s="272" t="s">
        <v>488</v>
      </c>
      <c r="D19" s="280">
        <v>96</v>
      </c>
      <c r="E19" s="514" t="s">
        <v>74</v>
      </c>
      <c r="F19" s="514" t="s">
        <v>74</v>
      </c>
      <c r="G19" s="514" t="s">
        <v>65</v>
      </c>
      <c r="H19" s="273" t="s">
        <v>489</v>
      </c>
      <c r="I19" s="286" t="s">
        <v>6</v>
      </c>
      <c r="J19" s="286" t="s">
        <v>7</v>
      </c>
      <c r="K19" s="286" t="s">
        <v>8</v>
      </c>
      <c r="L19" s="286" t="s">
        <v>8</v>
      </c>
      <c r="M19" s="286" t="s">
        <v>8</v>
      </c>
      <c r="N19" s="287" t="s">
        <v>9</v>
      </c>
    </row>
    <row r="20" spans="1:14" ht="39" customHeight="1" thickBot="1" x14ac:dyDescent="0.3">
      <c r="A20" s="270" t="s">
        <v>506</v>
      </c>
      <c r="B20" s="271" t="s">
        <v>507</v>
      </c>
      <c r="C20" s="272" t="s">
        <v>488</v>
      </c>
      <c r="D20" s="280">
        <v>15</v>
      </c>
      <c r="E20" s="514" t="s">
        <v>74</v>
      </c>
      <c r="F20" s="514" t="s">
        <v>74</v>
      </c>
      <c r="G20" s="514" t="s">
        <v>65</v>
      </c>
      <c r="H20" s="273" t="s">
        <v>489</v>
      </c>
      <c r="I20" s="286" t="s">
        <v>6</v>
      </c>
      <c r="J20" s="286" t="s">
        <v>7</v>
      </c>
      <c r="K20" s="286" t="s">
        <v>8</v>
      </c>
      <c r="L20" s="286" t="s">
        <v>8</v>
      </c>
      <c r="M20" s="286" t="s">
        <v>8</v>
      </c>
      <c r="N20" s="287" t="s">
        <v>9</v>
      </c>
    </row>
    <row r="21" spans="1:14" ht="48.75" customHeight="1" thickBot="1" x14ac:dyDescent="0.3">
      <c r="A21" s="270" t="s">
        <v>508</v>
      </c>
      <c r="B21" s="271" t="s">
        <v>509</v>
      </c>
      <c r="C21" s="272" t="s">
        <v>488</v>
      </c>
      <c r="D21" s="280">
        <v>9</v>
      </c>
      <c r="E21" s="514" t="s">
        <v>74</v>
      </c>
      <c r="F21" s="514" t="s">
        <v>74</v>
      </c>
      <c r="G21" s="514" t="s">
        <v>65</v>
      </c>
      <c r="H21" s="283"/>
      <c r="I21" s="279" t="s">
        <v>5</v>
      </c>
      <c r="J21" s="279" t="s">
        <v>5</v>
      </c>
      <c r="K21" s="286" t="s">
        <v>6</v>
      </c>
      <c r="L21" s="286" t="s">
        <v>6</v>
      </c>
      <c r="M21" s="286" t="s">
        <v>6</v>
      </c>
      <c r="N21" s="287" t="s">
        <v>15</v>
      </c>
    </row>
    <row r="86" spans="5:5" x14ac:dyDescent="0.25">
      <c r="E86" s="515">
        <v>61600000</v>
      </c>
    </row>
  </sheetData>
  <mergeCells count="11">
    <mergeCell ref="B8:J8"/>
    <mergeCell ref="A3:N3"/>
    <mergeCell ref="A5:A7"/>
    <mergeCell ref="B5:B7"/>
    <mergeCell ref="C5:C7"/>
    <mergeCell ref="D5:D7"/>
    <mergeCell ref="E5:E6"/>
    <mergeCell ref="F5:F6"/>
    <mergeCell ref="G5:G6"/>
    <mergeCell ref="H5:H6"/>
    <mergeCell ref="I5:N6"/>
  </mergeCells>
  <pageMargins left="0.7" right="0.7" top="0.75" bottom="0.75" header="0.3" footer="0.3"/>
  <pageSetup orientation="portrait" r:id="rId1"/>
  <legacyDrawing r:id="rId2"/>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FFFF00"/>
  </sheetPr>
  <dimension ref="A1:P86"/>
  <sheetViews>
    <sheetView view="pageBreakPreview" zoomScaleNormal="100" zoomScaleSheetLayoutView="100" workbookViewId="0">
      <pane xSplit="2" ySplit="4" topLeftCell="C7" activePane="bottomRight" state="frozen"/>
      <selection pane="topRight" activeCell="C1" sqref="C1"/>
      <selection pane="bottomLeft" activeCell="A5" sqref="A5"/>
      <selection pane="bottomRight" activeCell="E9" sqref="E9"/>
    </sheetView>
  </sheetViews>
  <sheetFormatPr baseColWidth="10" defaultRowHeight="14.25" x14ac:dyDescent="0.2"/>
  <cols>
    <col min="1" max="1" width="6" style="36" customWidth="1"/>
    <col min="2" max="2" width="26.42578125" style="37" customWidth="1"/>
    <col min="3" max="3" width="53.42578125" style="87" customWidth="1"/>
    <col min="4" max="4" width="18" style="37" customWidth="1"/>
    <col min="5" max="5" width="26.42578125" style="37" bestFit="1" customWidth="1"/>
    <col min="6" max="6" width="37" style="87" customWidth="1"/>
    <col min="7" max="7" width="35.140625" style="37" customWidth="1"/>
    <col min="8" max="8" width="25" style="37" customWidth="1"/>
    <col min="9" max="9" width="29.7109375" style="37" customWidth="1"/>
    <col min="10" max="10" width="28.85546875" style="37" customWidth="1"/>
    <col min="11" max="11" width="25.28515625" style="37" bestFit="1" customWidth="1"/>
    <col min="12" max="12" width="20.5703125" style="37" customWidth="1"/>
    <col min="13" max="13" width="18.140625" style="37" customWidth="1"/>
    <col min="14" max="14" width="18.140625" style="37" hidden="1" customWidth="1"/>
    <col min="15" max="15" width="18.140625" style="37" customWidth="1"/>
    <col min="16" max="16" width="19.7109375" style="37" customWidth="1"/>
    <col min="17" max="17" width="22.5703125" style="37" bestFit="1" customWidth="1"/>
    <col min="18" max="18" width="20.5703125" style="37" bestFit="1" customWidth="1"/>
    <col min="19" max="16384" width="11.42578125" style="37"/>
  </cols>
  <sheetData>
    <row r="1" spans="1:16" ht="78.75" customHeight="1" x14ac:dyDescent="0.2">
      <c r="B1" s="1640" t="s">
        <v>40</v>
      </c>
      <c r="C1" s="1641"/>
      <c r="D1" s="1641"/>
      <c r="E1" s="1641"/>
      <c r="F1" s="1641"/>
      <c r="G1" s="1641"/>
      <c r="H1" s="1641"/>
      <c r="I1" s="1641"/>
      <c r="J1" s="1641"/>
      <c r="K1" s="1641"/>
      <c r="L1" s="1641"/>
      <c r="M1" s="1641"/>
      <c r="N1" s="1641"/>
      <c r="O1" s="1641"/>
      <c r="P1" s="1641"/>
    </row>
    <row r="2" spans="1:16" ht="15" thickBot="1" x14ac:dyDescent="0.25">
      <c r="B2" s="38"/>
      <c r="C2" s="39"/>
      <c r="D2" s="38"/>
      <c r="E2" s="38"/>
      <c r="F2" s="39"/>
      <c r="G2" s="38"/>
      <c r="H2" s="38"/>
      <c r="I2" s="38"/>
      <c r="J2" s="38"/>
      <c r="K2" s="38"/>
      <c r="L2" s="38"/>
      <c r="M2" s="38"/>
      <c r="N2" s="38"/>
      <c r="O2" s="38"/>
      <c r="P2" s="38"/>
    </row>
    <row r="3" spans="1:16" ht="39.75" customHeight="1" thickBot="1" x14ac:dyDescent="0.25">
      <c r="B3" s="1861" t="s">
        <v>41</v>
      </c>
      <c r="C3" s="1861" t="s">
        <v>42</v>
      </c>
      <c r="D3" s="1861" t="s">
        <v>43</v>
      </c>
      <c r="E3" s="1861" t="s">
        <v>44</v>
      </c>
      <c r="F3" s="40" t="s">
        <v>45</v>
      </c>
      <c r="G3" s="41" t="s">
        <v>46</v>
      </c>
      <c r="H3" s="42" t="s">
        <v>47</v>
      </c>
      <c r="I3" s="42" t="s">
        <v>48</v>
      </c>
      <c r="J3" s="1863" t="s">
        <v>49</v>
      </c>
      <c r="K3" s="1864"/>
      <c r="L3" s="1864"/>
      <c r="M3" s="1864"/>
      <c r="N3" s="1864"/>
      <c r="O3" s="1864"/>
      <c r="P3" s="1865"/>
    </row>
    <row r="4" spans="1:16" ht="51.75" thickBot="1" x14ac:dyDescent="0.25">
      <c r="B4" s="1862"/>
      <c r="C4" s="1862"/>
      <c r="D4" s="1862"/>
      <c r="E4" s="1862"/>
      <c r="F4" s="43" t="s">
        <v>50</v>
      </c>
      <c r="G4" s="41" t="s">
        <v>51</v>
      </c>
      <c r="H4" s="41" t="s">
        <v>52</v>
      </c>
      <c r="I4" s="41" t="s">
        <v>53</v>
      </c>
      <c r="J4" s="44" t="s">
        <v>54</v>
      </c>
      <c r="K4" s="45" t="s">
        <v>55</v>
      </c>
      <c r="L4" s="45" t="s">
        <v>56</v>
      </c>
      <c r="M4" s="46" t="s">
        <v>57</v>
      </c>
      <c r="N4" s="47" t="s">
        <v>58</v>
      </c>
      <c r="O4" s="45" t="s">
        <v>59</v>
      </c>
      <c r="P4" s="47" t="s">
        <v>60</v>
      </c>
    </row>
    <row r="5" spans="1:16" s="57" customFormat="1" ht="75" x14ac:dyDescent="0.2">
      <c r="A5" s="48">
        <v>4</v>
      </c>
      <c r="B5" s="49" t="s">
        <v>61</v>
      </c>
      <c r="C5" s="50" t="s">
        <v>62</v>
      </c>
      <c r="D5" s="51" t="s">
        <v>63</v>
      </c>
      <c r="E5" s="52">
        <v>6072000000</v>
      </c>
      <c r="F5" s="49"/>
      <c r="G5" s="50" t="s">
        <v>64</v>
      </c>
      <c r="H5" s="53" t="s">
        <v>65</v>
      </c>
      <c r="I5" s="1858" t="s">
        <v>66</v>
      </c>
      <c r="J5" s="54">
        <f>+K5-15</f>
        <v>43105</v>
      </c>
      <c r="K5" s="55">
        <v>43120</v>
      </c>
      <c r="L5" s="55">
        <f>+K5+60</f>
        <v>43180</v>
      </c>
      <c r="M5" s="55">
        <f>+L5+30</f>
        <v>43210</v>
      </c>
      <c r="N5" s="51">
        <v>6</v>
      </c>
      <c r="O5" s="55">
        <f>+M5+60</f>
        <v>43270</v>
      </c>
      <c r="P5" s="56">
        <f>+M5+N5*30</f>
        <v>43390</v>
      </c>
    </row>
    <row r="6" spans="1:16" s="57" customFormat="1" ht="75" x14ac:dyDescent="0.2">
      <c r="A6" s="48">
        <v>4</v>
      </c>
      <c r="B6" s="58" t="s">
        <v>61</v>
      </c>
      <c r="C6" s="59" t="s">
        <v>67</v>
      </c>
      <c r="D6" s="60" t="s">
        <v>63</v>
      </c>
      <c r="E6" s="61">
        <v>528000000</v>
      </c>
      <c r="F6" s="58"/>
      <c r="G6" s="59" t="s">
        <v>64</v>
      </c>
      <c r="H6" s="62" t="s">
        <v>65</v>
      </c>
      <c r="I6" s="1859"/>
      <c r="J6" s="63">
        <f t="shared" ref="J6:J84" si="0">+K6-15</f>
        <v>43105</v>
      </c>
      <c r="K6" s="64">
        <v>43120</v>
      </c>
      <c r="L6" s="64">
        <f>+K6+60</f>
        <v>43180</v>
      </c>
      <c r="M6" s="64">
        <f t="shared" ref="M6:M84" si="1">+L6+30</f>
        <v>43210</v>
      </c>
      <c r="N6" s="65">
        <v>6</v>
      </c>
      <c r="O6" s="64">
        <f>+M6+60</f>
        <v>43270</v>
      </c>
      <c r="P6" s="66">
        <f>+M6+N6*30</f>
        <v>43390</v>
      </c>
    </row>
    <row r="7" spans="1:16" s="57" customFormat="1" ht="75" x14ac:dyDescent="0.2">
      <c r="A7" s="48">
        <v>4</v>
      </c>
      <c r="B7" s="58" t="s">
        <v>61</v>
      </c>
      <c r="C7" s="59" t="s">
        <v>68</v>
      </c>
      <c r="D7" s="60" t="s">
        <v>69</v>
      </c>
      <c r="E7" s="61">
        <v>1380000000</v>
      </c>
      <c r="F7" s="58"/>
      <c r="G7" s="59" t="s">
        <v>64</v>
      </c>
      <c r="H7" s="62" t="s">
        <v>65</v>
      </c>
      <c r="I7" s="1859"/>
      <c r="J7" s="63">
        <f t="shared" si="0"/>
        <v>43105</v>
      </c>
      <c r="K7" s="64">
        <v>43120</v>
      </c>
      <c r="L7" s="64">
        <f t="shared" ref="L7:L84" si="2">+K7+60</f>
        <v>43180</v>
      </c>
      <c r="M7" s="64">
        <f t="shared" si="1"/>
        <v>43210</v>
      </c>
      <c r="N7" s="65">
        <v>6</v>
      </c>
      <c r="O7" s="64">
        <f>+M7+60</f>
        <v>43270</v>
      </c>
      <c r="P7" s="66">
        <f>+M7+N7*30</f>
        <v>43390</v>
      </c>
    </row>
    <row r="8" spans="1:16" s="57" customFormat="1" ht="75" x14ac:dyDescent="0.2">
      <c r="A8" s="48">
        <v>4</v>
      </c>
      <c r="B8" s="58" t="s">
        <v>61</v>
      </c>
      <c r="C8" s="59" t="s">
        <v>70</v>
      </c>
      <c r="D8" s="67" t="s">
        <v>69</v>
      </c>
      <c r="E8" s="68">
        <v>120000000</v>
      </c>
      <c r="F8" s="69"/>
      <c r="G8" s="59" t="s">
        <v>64</v>
      </c>
      <c r="H8" s="62" t="s">
        <v>65</v>
      </c>
      <c r="I8" s="1859"/>
      <c r="J8" s="63">
        <f t="shared" si="0"/>
        <v>43105</v>
      </c>
      <c r="K8" s="64">
        <v>43120</v>
      </c>
      <c r="L8" s="64">
        <f t="shared" si="2"/>
        <v>43180</v>
      </c>
      <c r="M8" s="64">
        <f t="shared" si="1"/>
        <v>43210</v>
      </c>
      <c r="N8" s="65">
        <v>6</v>
      </c>
      <c r="O8" s="64">
        <f>+M8+60</f>
        <v>43270</v>
      </c>
      <c r="P8" s="66">
        <f>+M8+N8*30</f>
        <v>43390</v>
      </c>
    </row>
    <row r="9" spans="1:16" s="57" customFormat="1" ht="75" x14ac:dyDescent="0.2">
      <c r="A9" s="48">
        <v>4</v>
      </c>
      <c r="B9" s="58" t="s">
        <v>61</v>
      </c>
      <c r="C9" s="59" t="s">
        <v>71</v>
      </c>
      <c r="D9" s="67" t="s">
        <v>72</v>
      </c>
      <c r="E9" s="70">
        <v>25000000000</v>
      </c>
      <c r="F9" s="69" t="s">
        <v>73</v>
      </c>
      <c r="G9" s="59" t="s">
        <v>64</v>
      </c>
      <c r="H9" s="62" t="s">
        <v>74</v>
      </c>
      <c r="I9" s="1859"/>
      <c r="J9" s="63"/>
      <c r="K9" s="64"/>
      <c r="L9" s="64"/>
      <c r="M9" s="64">
        <v>43101</v>
      </c>
      <c r="N9" s="65"/>
      <c r="O9" s="64"/>
      <c r="P9" s="66">
        <v>43312</v>
      </c>
    </row>
    <row r="10" spans="1:16" s="57" customFormat="1" ht="90" x14ac:dyDescent="0.2">
      <c r="A10" s="48">
        <v>4</v>
      </c>
      <c r="B10" s="58" t="s">
        <v>61</v>
      </c>
      <c r="C10" s="59" t="s">
        <v>75</v>
      </c>
      <c r="D10" s="67" t="s">
        <v>72</v>
      </c>
      <c r="E10" s="70">
        <v>909987008</v>
      </c>
      <c r="F10" s="69" t="s">
        <v>73</v>
      </c>
      <c r="G10" s="59" t="s">
        <v>64</v>
      </c>
      <c r="H10" s="62" t="s">
        <v>74</v>
      </c>
      <c r="I10" s="1859"/>
      <c r="J10" s="63"/>
      <c r="K10" s="64"/>
      <c r="L10" s="64"/>
      <c r="M10" s="64">
        <v>43101</v>
      </c>
      <c r="N10" s="65"/>
      <c r="O10" s="64"/>
      <c r="P10" s="66">
        <v>43312</v>
      </c>
    </row>
    <row r="11" spans="1:16" s="57" customFormat="1" ht="75" x14ac:dyDescent="0.2">
      <c r="A11" s="48">
        <v>4</v>
      </c>
      <c r="B11" s="58" t="s">
        <v>61</v>
      </c>
      <c r="C11" s="59" t="s">
        <v>76</v>
      </c>
      <c r="D11" s="67" t="s">
        <v>77</v>
      </c>
      <c r="E11" s="70">
        <v>8725090000</v>
      </c>
      <c r="F11" s="69" t="s">
        <v>78</v>
      </c>
      <c r="G11" s="59"/>
      <c r="H11" s="62" t="s">
        <v>74</v>
      </c>
      <c r="I11" s="1859"/>
      <c r="J11" s="63"/>
      <c r="K11" s="64"/>
      <c r="L11" s="64"/>
      <c r="M11" s="64">
        <v>43101</v>
      </c>
      <c r="N11" s="65"/>
      <c r="O11" s="64"/>
      <c r="P11" s="66">
        <v>43465</v>
      </c>
    </row>
    <row r="12" spans="1:16" s="57" customFormat="1" ht="75" x14ac:dyDescent="0.2">
      <c r="A12" s="48">
        <v>4</v>
      </c>
      <c r="B12" s="58" t="s">
        <v>61</v>
      </c>
      <c r="C12" s="59" t="s">
        <v>79</v>
      </c>
      <c r="D12" s="60" t="s">
        <v>80</v>
      </c>
      <c r="E12" s="70">
        <v>47065608623</v>
      </c>
      <c r="F12" s="69" t="s">
        <v>81</v>
      </c>
      <c r="G12" s="59"/>
      <c r="H12" s="62" t="s">
        <v>74</v>
      </c>
      <c r="I12" s="1859"/>
      <c r="J12" s="63"/>
      <c r="K12" s="64"/>
      <c r="L12" s="64"/>
      <c r="M12" s="64">
        <v>43101</v>
      </c>
      <c r="N12" s="64"/>
      <c r="O12" s="64"/>
      <c r="P12" s="66">
        <v>43465</v>
      </c>
    </row>
    <row r="13" spans="1:16" s="57" customFormat="1" ht="75" x14ac:dyDescent="0.2">
      <c r="A13" s="48">
        <v>4</v>
      </c>
      <c r="B13" s="58" t="s">
        <v>61</v>
      </c>
      <c r="C13" s="59" t="s">
        <v>82</v>
      </c>
      <c r="D13" s="67" t="s">
        <v>83</v>
      </c>
      <c r="E13" s="71">
        <v>20616860624</v>
      </c>
      <c r="F13" s="69" t="s">
        <v>84</v>
      </c>
      <c r="G13" s="59" t="s">
        <v>64</v>
      </c>
      <c r="H13" s="62" t="s">
        <v>74</v>
      </c>
      <c r="I13" s="1859"/>
      <c r="J13" s="63"/>
      <c r="K13" s="64"/>
      <c r="L13" s="64"/>
      <c r="M13" s="64">
        <v>43101</v>
      </c>
      <c r="N13" s="64"/>
      <c r="O13" s="64"/>
      <c r="P13" s="66">
        <v>43312</v>
      </c>
    </row>
    <row r="14" spans="1:16" s="57" customFormat="1" ht="120" x14ac:dyDescent="0.2">
      <c r="A14" s="48">
        <v>4</v>
      </c>
      <c r="B14" s="58" t="s">
        <v>61</v>
      </c>
      <c r="C14" s="59" t="s">
        <v>85</v>
      </c>
      <c r="D14" s="67" t="s">
        <v>83</v>
      </c>
      <c r="E14" s="71">
        <v>2383139376</v>
      </c>
      <c r="F14" s="69"/>
      <c r="G14" s="59"/>
      <c r="H14" s="62"/>
      <c r="I14" s="1859"/>
      <c r="J14" s="63"/>
      <c r="K14" s="64"/>
      <c r="L14" s="64"/>
      <c r="M14" s="64">
        <v>43101</v>
      </c>
      <c r="N14" s="64"/>
      <c r="O14" s="64"/>
      <c r="P14" s="66">
        <v>43312</v>
      </c>
    </row>
    <row r="15" spans="1:16" s="57" customFormat="1" ht="105" x14ac:dyDescent="0.2">
      <c r="A15" s="48">
        <v>4</v>
      </c>
      <c r="B15" s="58" t="s">
        <v>61</v>
      </c>
      <c r="C15" s="59" t="s">
        <v>86</v>
      </c>
      <c r="D15" s="67" t="s">
        <v>87</v>
      </c>
      <c r="E15" s="71">
        <v>14353860609</v>
      </c>
      <c r="F15" s="69" t="s">
        <v>84</v>
      </c>
      <c r="G15" s="59"/>
      <c r="H15" s="62" t="s">
        <v>74</v>
      </c>
      <c r="I15" s="1859"/>
      <c r="J15" s="63"/>
      <c r="K15" s="64"/>
      <c r="L15" s="64"/>
      <c r="M15" s="64">
        <v>43101</v>
      </c>
      <c r="N15" s="64"/>
      <c r="O15" s="64"/>
      <c r="P15" s="66">
        <v>43312</v>
      </c>
    </row>
    <row r="16" spans="1:16" s="57" customFormat="1" ht="120" x14ac:dyDescent="0.2">
      <c r="A16" s="48">
        <v>4</v>
      </c>
      <c r="B16" s="58" t="s">
        <v>61</v>
      </c>
      <c r="C16" s="59" t="s">
        <v>88</v>
      </c>
      <c r="D16" s="67" t="s">
        <v>87</v>
      </c>
      <c r="E16" s="71">
        <v>1116139391</v>
      </c>
      <c r="F16" s="69"/>
      <c r="G16" s="59"/>
      <c r="H16" s="62"/>
      <c r="I16" s="1859"/>
      <c r="J16" s="63"/>
      <c r="K16" s="64"/>
      <c r="L16" s="64"/>
      <c r="M16" s="64">
        <v>43101</v>
      </c>
      <c r="N16" s="64"/>
      <c r="O16" s="64"/>
      <c r="P16" s="66">
        <v>43312</v>
      </c>
    </row>
    <row r="17" spans="1:16" s="57" customFormat="1" ht="75" x14ac:dyDescent="0.2">
      <c r="A17" s="48">
        <v>4</v>
      </c>
      <c r="B17" s="58" t="s">
        <v>61</v>
      </c>
      <c r="C17" s="59" t="s">
        <v>89</v>
      </c>
      <c r="D17" s="67" t="s">
        <v>72</v>
      </c>
      <c r="E17" s="70">
        <v>13800000000</v>
      </c>
      <c r="F17" s="69"/>
      <c r="G17" s="59" t="s">
        <v>64</v>
      </c>
      <c r="H17" s="62" t="s">
        <v>65</v>
      </c>
      <c r="I17" s="1859"/>
      <c r="J17" s="63">
        <f t="shared" si="0"/>
        <v>43176</v>
      </c>
      <c r="K17" s="64">
        <v>43191</v>
      </c>
      <c r="L17" s="64">
        <f t="shared" si="2"/>
        <v>43251</v>
      </c>
      <c r="M17" s="64">
        <f t="shared" si="1"/>
        <v>43281</v>
      </c>
      <c r="N17" s="65">
        <v>6</v>
      </c>
      <c r="O17" s="64">
        <f t="shared" ref="O17:O80" si="3">+M17+60</f>
        <v>43341</v>
      </c>
      <c r="P17" s="66">
        <f t="shared" ref="P17:P80" si="4">+M17+N17*30</f>
        <v>43461</v>
      </c>
    </row>
    <row r="18" spans="1:16" s="57" customFormat="1" ht="75" x14ac:dyDescent="0.2">
      <c r="A18" s="48">
        <v>4</v>
      </c>
      <c r="B18" s="58" t="s">
        <v>61</v>
      </c>
      <c r="C18" s="59" t="s">
        <v>90</v>
      </c>
      <c r="D18" s="60" t="s">
        <v>72</v>
      </c>
      <c r="E18" s="61">
        <v>1200000000</v>
      </c>
      <c r="F18" s="58"/>
      <c r="G18" s="59"/>
      <c r="H18" s="62" t="s">
        <v>65</v>
      </c>
      <c r="I18" s="1859"/>
      <c r="J18" s="63">
        <f t="shared" si="0"/>
        <v>43176</v>
      </c>
      <c r="K18" s="64">
        <v>43191</v>
      </c>
      <c r="L18" s="64">
        <f t="shared" si="2"/>
        <v>43251</v>
      </c>
      <c r="M18" s="64">
        <f t="shared" si="1"/>
        <v>43281</v>
      </c>
      <c r="N18" s="65">
        <v>6</v>
      </c>
      <c r="O18" s="64">
        <f t="shared" si="3"/>
        <v>43341</v>
      </c>
      <c r="P18" s="66">
        <f t="shared" si="4"/>
        <v>43461</v>
      </c>
    </row>
    <row r="19" spans="1:16" s="57" customFormat="1" ht="105" x14ac:dyDescent="0.2">
      <c r="A19" s="48">
        <v>4</v>
      </c>
      <c r="B19" s="58" t="s">
        <v>61</v>
      </c>
      <c r="C19" s="59" t="s">
        <v>91</v>
      </c>
      <c r="D19" s="60" t="s">
        <v>92</v>
      </c>
      <c r="E19" s="61">
        <v>3000000000</v>
      </c>
      <c r="F19" s="58"/>
      <c r="G19" s="59"/>
      <c r="H19" s="62" t="s">
        <v>74</v>
      </c>
      <c r="I19" s="1859"/>
      <c r="J19" s="63">
        <f>+K19</f>
        <v>43101</v>
      </c>
      <c r="K19" s="64">
        <v>43101</v>
      </c>
      <c r="L19" s="64">
        <f>+K19</f>
        <v>43101</v>
      </c>
      <c r="M19" s="64">
        <f t="shared" si="1"/>
        <v>43131</v>
      </c>
      <c r="N19" s="65">
        <v>12</v>
      </c>
      <c r="O19" s="64">
        <f t="shared" si="3"/>
        <v>43191</v>
      </c>
      <c r="P19" s="66">
        <f>+M19+N19*30-30</f>
        <v>43461</v>
      </c>
    </row>
    <row r="20" spans="1:16" s="57" customFormat="1" ht="135" x14ac:dyDescent="0.2">
      <c r="A20" s="48">
        <v>4</v>
      </c>
      <c r="B20" s="58" t="s">
        <v>61</v>
      </c>
      <c r="C20" s="59" t="s">
        <v>93</v>
      </c>
      <c r="D20" s="60" t="s">
        <v>92</v>
      </c>
      <c r="E20" s="61">
        <v>10010147482</v>
      </c>
      <c r="F20" s="58"/>
      <c r="G20" s="59"/>
      <c r="H20" s="62" t="s">
        <v>74</v>
      </c>
      <c r="I20" s="1859"/>
      <c r="J20" s="63">
        <f t="shared" si="0"/>
        <v>43176</v>
      </c>
      <c r="K20" s="64">
        <v>43191</v>
      </c>
      <c r="L20" s="64">
        <f t="shared" si="2"/>
        <v>43251</v>
      </c>
      <c r="M20" s="64">
        <f t="shared" si="1"/>
        <v>43281</v>
      </c>
      <c r="N20" s="65">
        <v>6</v>
      </c>
      <c r="O20" s="64">
        <f t="shared" si="3"/>
        <v>43341</v>
      </c>
      <c r="P20" s="66">
        <f t="shared" si="4"/>
        <v>43461</v>
      </c>
    </row>
    <row r="21" spans="1:16" s="57" customFormat="1" ht="150" x14ac:dyDescent="0.2">
      <c r="A21" s="48">
        <v>4</v>
      </c>
      <c r="B21" s="58" t="s">
        <v>61</v>
      </c>
      <c r="C21" s="59" t="s">
        <v>94</v>
      </c>
      <c r="D21" s="60" t="s">
        <v>92</v>
      </c>
      <c r="E21" s="61">
        <v>800000000</v>
      </c>
      <c r="F21" s="58"/>
      <c r="G21" s="59"/>
      <c r="H21" s="62" t="s">
        <v>74</v>
      </c>
      <c r="I21" s="1859"/>
      <c r="J21" s="63">
        <f t="shared" si="0"/>
        <v>43176</v>
      </c>
      <c r="K21" s="64">
        <v>43191</v>
      </c>
      <c r="L21" s="64">
        <f t="shared" si="2"/>
        <v>43251</v>
      </c>
      <c r="M21" s="64">
        <f t="shared" si="1"/>
        <v>43281</v>
      </c>
      <c r="N21" s="65">
        <v>6</v>
      </c>
      <c r="O21" s="64">
        <f t="shared" si="3"/>
        <v>43341</v>
      </c>
      <c r="P21" s="66">
        <f t="shared" si="4"/>
        <v>43461</v>
      </c>
    </row>
    <row r="22" spans="1:16" s="57" customFormat="1" ht="75" x14ac:dyDescent="0.2">
      <c r="A22" s="48">
        <v>4</v>
      </c>
      <c r="B22" s="58" t="s">
        <v>61</v>
      </c>
      <c r="C22" s="59" t="s">
        <v>95</v>
      </c>
      <c r="D22" s="60" t="s">
        <v>96</v>
      </c>
      <c r="E22" s="61">
        <v>4600000000</v>
      </c>
      <c r="F22" s="58"/>
      <c r="G22" s="59" t="s">
        <v>64</v>
      </c>
      <c r="H22" s="62" t="s">
        <v>65</v>
      </c>
      <c r="I22" s="1859"/>
      <c r="J22" s="63">
        <f t="shared" si="0"/>
        <v>43176</v>
      </c>
      <c r="K22" s="64">
        <v>43191</v>
      </c>
      <c r="L22" s="64">
        <f t="shared" si="2"/>
        <v>43251</v>
      </c>
      <c r="M22" s="64">
        <f t="shared" si="1"/>
        <v>43281</v>
      </c>
      <c r="N22" s="65">
        <v>6</v>
      </c>
      <c r="O22" s="64">
        <f t="shared" si="3"/>
        <v>43341</v>
      </c>
      <c r="P22" s="66">
        <f t="shared" si="4"/>
        <v>43461</v>
      </c>
    </row>
    <row r="23" spans="1:16" s="57" customFormat="1" ht="75" x14ac:dyDescent="0.2">
      <c r="A23" s="48">
        <v>4</v>
      </c>
      <c r="B23" s="58" t="s">
        <v>61</v>
      </c>
      <c r="C23" s="59" t="s">
        <v>97</v>
      </c>
      <c r="D23" s="60" t="s">
        <v>96</v>
      </c>
      <c r="E23" s="61">
        <v>400000000</v>
      </c>
      <c r="F23" s="58"/>
      <c r="G23" s="59"/>
      <c r="H23" s="62" t="s">
        <v>65</v>
      </c>
      <c r="I23" s="1859"/>
      <c r="J23" s="63">
        <f t="shared" si="0"/>
        <v>43176</v>
      </c>
      <c r="K23" s="64">
        <v>43191</v>
      </c>
      <c r="L23" s="64">
        <f t="shared" si="2"/>
        <v>43251</v>
      </c>
      <c r="M23" s="64">
        <f t="shared" si="1"/>
        <v>43281</v>
      </c>
      <c r="N23" s="65">
        <v>6</v>
      </c>
      <c r="O23" s="64">
        <f t="shared" si="3"/>
        <v>43341</v>
      </c>
      <c r="P23" s="66">
        <f t="shared" si="4"/>
        <v>43461</v>
      </c>
    </row>
    <row r="24" spans="1:16" s="57" customFormat="1" ht="75" x14ac:dyDescent="0.2">
      <c r="A24" s="48">
        <v>4</v>
      </c>
      <c r="B24" s="58" t="s">
        <v>61</v>
      </c>
      <c r="C24" s="59" t="s">
        <v>98</v>
      </c>
      <c r="D24" s="60" t="s">
        <v>99</v>
      </c>
      <c r="E24" s="61">
        <v>12880000000</v>
      </c>
      <c r="F24" s="58"/>
      <c r="G24" s="59" t="s">
        <v>64</v>
      </c>
      <c r="H24" s="62" t="s">
        <v>65</v>
      </c>
      <c r="I24" s="1859"/>
      <c r="J24" s="63">
        <f t="shared" si="0"/>
        <v>43086</v>
      </c>
      <c r="K24" s="64">
        <v>43101</v>
      </c>
      <c r="L24" s="64">
        <f t="shared" si="2"/>
        <v>43161</v>
      </c>
      <c r="M24" s="64">
        <f t="shared" si="1"/>
        <v>43191</v>
      </c>
      <c r="N24" s="65">
        <v>8</v>
      </c>
      <c r="O24" s="64">
        <f t="shared" si="3"/>
        <v>43251</v>
      </c>
      <c r="P24" s="66">
        <f t="shared" si="4"/>
        <v>43431</v>
      </c>
    </row>
    <row r="25" spans="1:16" s="57" customFormat="1" ht="90" x14ac:dyDescent="0.2">
      <c r="A25" s="48">
        <v>4</v>
      </c>
      <c r="B25" s="58" t="s">
        <v>61</v>
      </c>
      <c r="C25" s="59" t="s">
        <v>100</v>
      </c>
      <c r="D25" s="60" t="s">
        <v>99</v>
      </c>
      <c r="E25" s="61">
        <v>1120000000</v>
      </c>
      <c r="F25" s="58"/>
      <c r="G25" s="59"/>
      <c r="H25" s="62" t="s">
        <v>65</v>
      </c>
      <c r="I25" s="1859"/>
      <c r="J25" s="63">
        <f t="shared" si="0"/>
        <v>43086</v>
      </c>
      <c r="K25" s="64">
        <v>43101</v>
      </c>
      <c r="L25" s="64">
        <f t="shared" si="2"/>
        <v>43161</v>
      </c>
      <c r="M25" s="64">
        <f t="shared" si="1"/>
        <v>43191</v>
      </c>
      <c r="N25" s="65">
        <v>8</v>
      </c>
      <c r="O25" s="64">
        <f t="shared" si="3"/>
        <v>43251</v>
      </c>
      <c r="P25" s="66">
        <f t="shared" si="4"/>
        <v>43431</v>
      </c>
    </row>
    <row r="26" spans="1:16" s="57" customFormat="1" ht="75" x14ac:dyDescent="0.2">
      <c r="A26" s="48">
        <v>4</v>
      </c>
      <c r="B26" s="58" t="s">
        <v>61</v>
      </c>
      <c r="C26" s="59" t="s">
        <v>101</v>
      </c>
      <c r="D26" s="60" t="s">
        <v>102</v>
      </c>
      <c r="E26" s="61">
        <v>5495400000</v>
      </c>
      <c r="F26" s="58"/>
      <c r="G26" s="59"/>
      <c r="H26" s="62" t="s">
        <v>65</v>
      </c>
      <c r="I26" s="1859"/>
      <c r="J26" s="63">
        <f t="shared" si="0"/>
        <v>43206</v>
      </c>
      <c r="K26" s="64">
        <v>43221</v>
      </c>
      <c r="L26" s="64">
        <f t="shared" si="2"/>
        <v>43281</v>
      </c>
      <c r="M26" s="64">
        <f t="shared" si="1"/>
        <v>43311</v>
      </c>
      <c r="N26" s="65">
        <v>6</v>
      </c>
      <c r="O26" s="64">
        <f t="shared" si="3"/>
        <v>43371</v>
      </c>
      <c r="P26" s="66">
        <f>+M26+N26*30-30</f>
        <v>43461</v>
      </c>
    </row>
    <row r="27" spans="1:16" s="57" customFormat="1" ht="105" x14ac:dyDescent="0.2">
      <c r="A27" s="48">
        <v>22</v>
      </c>
      <c r="B27" s="58" t="s">
        <v>103</v>
      </c>
      <c r="C27" s="59" t="s">
        <v>104</v>
      </c>
      <c r="D27" s="60" t="s">
        <v>80</v>
      </c>
      <c r="E27" s="61">
        <v>828000000</v>
      </c>
      <c r="F27" s="58"/>
      <c r="G27" s="59" t="s">
        <v>64</v>
      </c>
      <c r="H27" s="62" t="s">
        <v>65</v>
      </c>
      <c r="I27" s="1859"/>
      <c r="J27" s="63">
        <f t="shared" si="0"/>
        <v>43086</v>
      </c>
      <c r="K27" s="64">
        <v>43101</v>
      </c>
      <c r="L27" s="64">
        <f t="shared" si="2"/>
        <v>43161</v>
      </c>
      <c r="M27" s="64">
        <f t="shared" si="1"/>
        <v>43191</v>
      </c>
      <c r="N27" s="65">
        <v>4</v>
      </c>
      <c r="O27" s="64">
        <f t="shared" si="3"/>
        <v>43251</v>
      </c>
      <c r="P27" s="66">
        <f t="shared" si="4"/>
        <v>43311</v>
      </c>
    </row>
    <row r="28" spans="1:16" s="57" customFormat="1" ht="105" x14ac:dyDescent="0.2">
      <c r="A28" s="48">
        <v>22</v>
      </c>
      <c r="B28" s="58" t="s">
        <v>103</v>
      </c>
      <c r="C28" s="59" t="s">
        <v>105</v>
      </c>
      <c r="D28" s="60" t="s">
        <v>80</v>
      </c>
      <c r="E28" s="61">
        <v>72000000</v>
      </c>
      <c r="F28" s="58"/>
      <c r="G28" s="59"/>
      <c r="H28" s="62" t="s">
        <v>65</v>
      </c>
      <c r="I28" s="1859"/>
      <c r="J28" s="63">
        <f t="shared" si="0"/>
        <v>43086</v>
      </c>
      <c r="K28" s="64">
        <v>43101</v>
      </c>
      <c r="L28" s="64">
        <f t="shared" si="2"/>
        <v>43161</v>
      </c>
      <c r="M28" s="64">
        <f t="shared" si="1"/>
        <v>43191</v>
      </c>
      <c r="N28" s="65">
        <v>4</v>
      </c>
      <c r="O28" s="64">
        <f t="shared" si="3"/>
        <v>43251</v>
      </c>
      <c r="P28" s="66">
        <f t="shared" si="4"/>
        <v>43311</v>
      </c>
    </row>
    <row r="29" spans="1:16" s="57" customFormat="1" ht="105" x14ac:dyDescent="0.2">
      <c r="A29" s="48">
        <v>22</v>
      </c>
      <c r="B29" s="58" t="s">
        <v>103</v>
      </c>
      <c r="C29" s="59" t="s">
        <v>106</v>
      </c>
      <c r="D29" s="60" t="s">
        <v>80</v>
      </c>
      <c r="E29" s="61">
        <v>6000240000</v>
      </c>
      <c r="F29" s="58"/>
      <c r="G29" s="59" t="s">
        <v>64</v>
      </c>
      <c r="H29" s="62" t="s">
        <v>65</v>
      </c>
      <c r="I29" s="1859"/>
      <c r="J29" s="63">
        <f t="shared" si="0"/>
        <v>43086</v>
      </c>
      <c r="K29" s="64">
        <v>43101</v>
      </c>
      <c r="L29" s="64">
        <f t="shared" si="2"/>
        <v>43161</v>
      </c>
      <c r="M29" s="64">
        <f t="shared" si="1"/>
        <v>43191</v>
      </c>
      <c r="N29" s="65">
        <v>8</v>
      </c>
      <c r="O29" s="64">
        <f t="shared" si="3"/>
        <v>43251</v>
      </c>
      <c r="P29" s="66">
        <f t="shared" si="4"/>
        <v>43431</v>
      </c>
    </row>
    <row r="30" spans="1:16" s="57" customFormat="1" ht="105" x14ac:dyDescent="0.2">
      <c r="A30" s="48">
        <v>22</v>
      </c>
      <c r="B30" s="58" t="s">
        <v>103</v>
      </c>
      <c r="C30" s="59" t="s">
        <v>107</v>
      </c>
      <c r="D30" s="60" t="s">
        <v>80</v>
      </c>
      <c r="E30" s="61">
        <v>521760000</v>
      </c>
      <c r="F30" s="58"/>
      <c r="G30" s="59"/>
      <c r="H30" s="62" t="s">
        <v>65</v>
      </c>
      <c r="I30" s="1859"/>
      <c r="J30" s="63">
        <f t="shared" si="0"/>
        <v>43086</v>
      </c>
      <c r="K30" s="64">
        <v>43101</v>
      </c>
      <c r="L30" s="64">
        <f t="shared" si="2"/>
        <v>43161</v>
      </c>
      <c r="M30" s="64">
        <f t="shared" si="1"/>
        <v>43191</v>
      </c>
      <c r="N30" s="65">
        <v>8</v>
      </c>
      <c r="O30" s="64">
        <f t="shared" si="3"/>
        <v>43251</v>
      </c>
      <c r="P30" s="66">
        <f t="shared" si="4"/>
        <v>43431</v>
      </c>
    </row>
    <row r="31" spans="1:16" s="57" customFormat="1" ht="105" x14ac:dyDescent="0.2">
      <c r="A31" s="48">
        <v>22</v>
      </c>
      <c r="B31" s="58" t="s">
        <v>103</v>
      </c>
      <c r="C31" s="59" t="s">
        <v>108</v>
      </c>
      <c r="D31" s="60" t="s">
        <v>80</v>
      </c>
      <c r="E31" s="61">
        <v>11295760000</v>
      </c>
      <c r="F31" s="58"/>
      <c r="G31" s="59" t="s">
        <v>64</v>
      </c>
      <c r="H31" s="62" t="s">
        <v>65</v>
      </c>
      <c r="I31" s="1859"/>
      <c r="J31" s="63">
        <f t="shared" si="0"/>
        <v>43206</v>
      </c>
      <c r="K31" s="64">
        <v>43221</v>
      </c>
      <c r="L31" s="64">
        <f t="shared" si="2"/>
        <v>43281</v>
      </c>
      <c r="M31" s="64">
        <f t="shared" si="1"/>
        <v>43311</v>
      </c>
      <c r="N31" s="65">
        <v>6</v>
      </c>
      <c r="O31" s="64">
        <f t="shared" si="3"/>
        <v>43371</v>
      </c>
      <c r="P31" s="66">
        <f t="shared" ref="P31:P36" si="5">+M31+N31*30-30</f>
        <v>43461</v>
      </c>
    </row>
    <row r="32" spans="1:16" s="57" customFormat="1" ht="105" x14ac:dyDescent="0.2">
      <c r="A32" s="48">
        <v>22</v>
      </c>
      <c r="B32" s="58" t="s">
        <v>103</v>
      </c>
      <c r="C32" s="59" t="s">
        <v>109</v>
      </c>
      <c r="D32" s="60" t="s">
        <v>80</v>
      </c>
      <c r="E32" s="61">
        <v>982240000</v>
      </c>
      <c r="F32" s="58"/>
      <c r="G32" s="59"/>
      <c r="H32" s="62" t="s">
        <v>65</v>
      </c>
      <c r="I32" s="1859"/>
      <c r="J32" s="63">
        <f t="shared" si="0"/>
        <v>43206</v>
      </c>
      <c r="K32" s="64">
        <v>43221</v>
      </c>
      <c r="L32" s="64">
        <f t="shared" si="2"/>
        <v>43281</v>
      </c>
      <c r="M32" s="64">
        <f t="shared" si="1"/>
        <v>43311</v>
      </c>
      <c r="N32" s="65">
        <v>6</v>
      </c>
      <c r="O32" s="64">
        <f t="shared" si="3"/>
        <v>43371</v>
      </c>
      <c r="P32" s="66">
        <f t="shared" si="5"/>
        <v>43461</v>
      </c>
    </row>
    <row r="33" spans="1:16" s="57" customFormat="1" ht="105" x14ac:dyDescent="0.2">
      <c r="A33" s="48">
        <v>22</v>
      </c>
      <c r="B33" s="58" t="s">
        <v>103</v>
      </c>
      <c r="C33" s="59" t="s">
        <v>110</v>
      </c>
      <c r="D33" s="60" t="s">
        <v>102</v>
      </c>
      <c r="E33" s="61">
        <v>300000000</v>
      </c>
      <c r="F33" s="58"/>
      <c r="G33" s="59"/>
      <c r="H33" s="62" t="s">
        <v>65</v>
      </c>
      <c r="I33" s="1859"/>
      <c r="J33" s="63">
        <f>+K33-15</f>
        <v>43206</v>
      </c>
      <c r="K33" s="64">
        <v>43221</v>
      </c>
      <c r="L33" s="64">
        <f>+K33+60</f>
        <v>43281</v>
      </c>
      <c r="M33" s="64">
        <f>+L33+30</f>
        <v>43311</v>
      </c>
      <c r="N33" s="65">
        <v>6</v>
      </c>
      <c r="O33" s="64">
        <f>+M33+60</f>
        <v>43371</v>
      </c>
      <c r="P33" s="66">
        <f t="shared" si="5"/>
        <v>43461</v>
      </c>
    </row>
    <row r="34" spans="1:16" s="57" customFormat="1" ht="90" x14ac:dyDescent="0.2">
      <c r="A34" s="48">
        <v>18</v>
      </c>
      <c r="B34" s="58" t="s">
        <v>111</v>
      </c>
      <c r="C34" s="59" t="s">
        <v>112</v>
      </c>
      <c r="D34" s="60" t="s">
        <v>102</v>
      </c>
      <c r="E34" s="61">
        <v>6000000000</v>
      </c>
      <c r="F34" s="58"/>
      <c r="G34" s="59"/>
      <c r="H34" s="62"/>
      <c r="I34" s="1859"/>
      <c r="J34" s="63">
        <f>+K34-15</f>
        <v>43206</v>
      </c>
      <c r="K34" s="64">
        <v>43221</v>
      </c>
      <c r="L34" s="64">
        <f>+K34+60</f>
        <v>43281</v>
      </c>
      <c r="M34" s="64">
        <f>+L34+30</f>
        <v>43311</v>
      </c>
      <c r="N34" s="65">
        <v>6</v>
      </c>
      <c r="O34" s="64">
        <f>+M34+60</f>
        <v>43371</v>
      </c>
      <c r="P34" s="66">
        <f t="shared" si="5"/>
        <v>43461</v>
      </c>
    </row>
    <row r="35" spans="1:16" s="57" customFormat="1" ht="105" x14ac:dyDescent="0.2">
      <c r="A35" s="48">
        <v>10</v>
      </c>
      <c r="B35" s="58" t="s">
        <v>113</v>
      </c>
      <c r="C35" s="59" t="s">
        <v>112</v>
      </c>
      <c r="D35" s="60" t="s">
        <v>102</v>
      </c>
      <c r="E35" s="61">
        <v>4500000000</v>
      </c>
      <c r="F35" s="58"/>
      <c r="G35" s="59"/>
      <c r="H35" s="62"/>
      <c r="I35" s="1859"/>
      <c r="J35" s="63">
        <f>+K35-15</f>
        <v>43206</v>
      </c>
      <c r="K35" s="64">
        <v>43221</v>
      </c>
      <c r="L35" s="64">
        <f>+K35+60</f>
        <v>43281</v>
      </c>
      <c r="M35" s="64">
        <f>+L35+30</f>
        <v>43311</v>
      </c>
      <c r="N35" s="65">
        <v>6</v>
      </c>
      <c r="O35" s="64">
        <f>+M35+60</f>
        <v>43371</v>
      </c>
      <c r="P35" s="66">
        <f t="shared" si="5"/>
        <v>43461</v>
      </c>
    </row>
    <row r="36" spans="1:16" s="57" customFormat="1" ht="105" x14ac:dyDescent="0.2">
      <c r="A36" s="48">
        <v>19</v>
      </c>
      <c r="B36" s="58" t="s">
        <v>114</v>
      </c>
      <c r="C36" s="59" t="s">
        <v>91</v>
      </c>
      <c r="D36" s="60" t="s">
        <v>92</v>
      </c>
      <c r="E36" s="61">
        <v>2800000000</v>
      </c>
      <c r="F36" s="58"/>
      <c r="G36" s="59"/>
      <c r="H36" s="62" t="s">
        <v>74</v>
      </c>
      <c r="I36" s="1859"/>
      <c r="J36" s="63">
        <f>+K36</f>
        <v>43101</v>
      </c>
      <c r="K36" s="64">
        <v>43101</v>
      </c>
      <c r="L36" s="64">
        <f>+K36</f>
        <v>43101</v>
      </c>
      <c r="M36" s="64">
        <f>+L36+30</f>
        <v>43131</v>
      </c>
      <c r="N36" s="65">
        <v>12</v>
      </c>
      <c r="O36" s="64">
        <f>+M36+60</f>
        <v>43191</v>
      </c>
      <c r="P36" s="66">
        <f t="shared" si="5"/>
        <v>43461</v>
      </c>
    </row>
    <row r="37" spans="1:16" s="57" customFormat="1" ht="90" x14ac:dyDescent="0.2">
      <c r="A37" s="48">
        <v>19</v>
      </c>
      <c r="B37" s="58" t="s">
        <v>114</v>
      </c>
      <c r="C37" s="59" t="s">
        <v>82</v>
      </c>
      <c r="D37" s="67" t="s">
        <v>83</v>
      </c>
      <c r="E37" s="72">
        <v>19760000000</v>
      </c>
      <c r="F37" s="69" t="s">
        <v>84</v>
      </c>
      <c r="G37" s="59" t="s">
        <v>64</v>
      </c>
      <c r="H37" s="62" t="s">
        <v>74</v>
      </c>
      <c r="I37" s="1859"/>
      <c r="J37" s="63"/>
      <c r="K37" s="64"/>
      <c r="L37" s="64"/>
      <c r="M37" s="64">
        <v>43101</v>
      </c>
      <c r="N37" s="64"/>
      <c r="O37" s="64"/>
      <c r="P37" s="66">
        <v>43312</v>
      </c>
    </row>
    <row r="38" spans="1:16" s="57" customFormat="1" ht="90" x14ac:dyDescent="0.2">
      <c r="A38" s="48">
        <v>19</v>
      </c>
      <c r="B38" s="58" t="s">
        <v>114</v>
      </c>
      <c r="C38" s="59" t="s">
        <v>115</v>
      </c>
      <c r="D38" s="60" t="s">
        <v>96</v>
      </c>
      <c r="E38" s="72">
        <v>14789599588</v>
      </c>
      <c r="F38" s="69"/>
      <c r="G38" s="59"/>
      <c r="H38" s="62"/>
      <c r="I38" s="1859"/>
      <c r="J38" s="63"/>
      <c r="K38" s="64"/>
      <c r="L38" s="64"/>
      <c r="M38" s="64">
        <v>43101</v>
      </c>
      <c r="N38" s="64"/>
      <c r="O38" s="64"/>
      <c r="P38" s="66">
        <v>43312</v>
      </c>
    </row>
    <row r="39" spans="1:16" s="57" customFormat="1" ht="90" x14ac:dyDescent="0.2">
      <c r="A39" s="48">
        <v>19</v>
      </c>
      <c r="B39" s="58" t="s">
        <v>114</v>
      </c>
      <c r="C39" s="59" t="s">
        <v>116</v>
      </c>
      <c r="D39" s="60" t="s">
        <v>96</v>
      </c>
      <c r="E39" s="72">
        <v>3128932636</v>
      </c>
      <c r="F39" s="69" t="s">
        <v>84</v>
      </c>
      <c r="G39" s="59"/>
      <c r="H39" s="62" t="s">
        <v>74</v>
      </c>
      <c r="I39" s="1859"/>
      <c r="J39" s="63"/>
      <c r="K39" s="64"/>
      <c r="L39" s="64"/>
      <c r="M39" s="64">
        <v>43101</v>
      </c>
      <c r="N39" s="64"/>
      <c r="O39" s="64"/>
      <c r="P39" s="66">
        <v>43312</v>
      </c>
    </row>
    <row r="40" spans="1:16" s="57" customFormat="1" ht="90" x14ac:dyDescent="0.2">
      <c r="A40" s="48">
        <v>19</v>
      </c>
      <c r="B40" s="58" t="s">
        <v>114</v>
      </c>
      <c r="C40" s="59" t="s">
        <v>117</v>
      </c>
      <c r="D40" s="60" t="s">
        <v>118</v>
      </c>
      <c r="E40" s="61">
        <v>1840000000</v>
      </c>
      <c r="F40" s="58"/>
      <c r="G40" s="59" t="s">
        <v>64</v>
      </c>
      <c r="H40" s="62" t="s">
        <v>65</v>
      </c>
      <c r="I40" s="1859"/>
      <c r="J40" s="63">
        <f t="shared" si="0"/>
        <v>43176</v>
      </c>
      <c r="K40" s="64">
        <v>43191</v>
      </c>
      <c r="L40" s="64">
        <f t="shared" si="2"/>
        <v>43251</v>
      </c>
      <c r="M40" s="64">
        <f t="shared" si="1"/>
        <v>43281</v>
      </c>
      <c r="N40" s="65">
        <v>6</v>
      </c>
      <c r="O40" s="64">
        <f t="shared" si="3"/>
        <v>43341</v>
      </c>
      <c r="P40" s="66">
        <f t="shared" si="4"/>
        <v>43461</v>
      </c>
    </row>
    <row r="41" spans="1:16" s="57" customFormat="1" ht="90" x14ac:dyDescent="0.2">
      <c r="A41" s="48">
        <v>19</v>
      </c>
      <c r="B41" s="58" t="s">
        <v>114</v>
      </c>
      <c r="C41" s="59" t="s">
        <v>119</v>
      </c>
      <c r="D41" s="60" t="s">
        <v>120</v>
      </c>
      <c r="E41" s="61">
        <v>1840000000</v>
      </c>
      <c r="F41" s="58"/>
      <c r="G41" s="59" t="s">
        <v>64</v>
      </c>
      <c r="H41" s="62" t="s">
        <v>65</v>
      </c>
      <c r="I41" s="1859"/>
      <c r="J41" s="63">
        <f t="shared" si="0"/>
        <v>43176</v>
      </c>
      <c r="K41" s="64">
        <v>43191</v>
      </c>
      <c r="L41" s="64">
        <f t="shared" si="2"/>
        <v>43251</v>
      </c>
      <c r="M41" s="64">
        <f t="shared" si="1"/>
        <v>43281</v>
      </c>
      <c r="N41" s="65">
        <v>6</v>
      </c>
      <c r="O41" s="64">
        <f t="shared" si="3"/>
        <v>43341</v>
      </c>
      <c r="P41" s="66">
        <f t="shared" si="4"/>
        <v>43461</v>
      </c>
    </row>
    <row r="42" spans="1:16" s="57" customFormat="1" ht="90" x14ac:dyDescent="0.2">
      <c r="A42" s="48">
        <v>19</v>
      </c>
      <c r="B42" s="58" t="s">
        <v>114</v>
      </c>
      <c r="C42" s="59" t="s">
        <v>121</v>
      </c>
      <c r="D42" s="60" t="s">
        <v>122</v>
      </c>
      <c r="E42" s="61">
        <v>1840000000</v>
      </c>
      <c r="F42" s="58"/>
      <c r="G42" s="59" t="s">
        <v>64</v>
      </c>
      <c r="H42" s="62" t="s">
        <v>65</v>
      </c>
      <c r="I42" s="1859"/>
      <c r="J42" s="63">
        <f t="shared" si="0"/>
        <v>43176</v>
      </c>
      <c r="K42" s="64">
        <v>43191</v>
      </c>
      <c r="L42" s="64">
        <f t="shared" si="2"/>
        <v>43251</v>
      </c>
      <c r="M42" s="64">
        <f t="shared" si="1"/>
        <v>43281</v>
      </c>
      <c r="N42" s="65">
        <v>6</v>
      </c>
      <c r="O42" s="64">
        <f t="shared" si="3"/>
        <v>43341</v>
      </c>
      <c r="P42" s="66">
        <f t="shared" si="4"/>
        <v>43461</v>
      </c>
    </row>
    <row r="43" spans="1:16" s="57" customFormat="1" ht="90" x14ac:dyDescent="0.2">
      <c r="A43" s="48">
        <v>19</v>
      </c>
      <c r="B43" s="58" t="s">
        <v>114</v>
      </c>
      <c r="C43" s="59" t="s">
        <v>123</v>
      </c>
      <c r="D43" s="60" t="s">
        <v>124</v>
      </c>
      <c r="E43" s="61">
        <v>1840000000</v>
      </c>
      <c r="F43" s="58"/>
      <c r="G43" s="59" t="s">
        <v>64</v>
      </c>
      <c r="H43" s="62" t="s">
        <v>65</v>
      </c>
      <c r="I43" s="1859"/>
      <c r="J43" s="63">
        <f t="shared" si="0"/>
        <v>43176</v>
      </c>
      <c r="K43" s="64">
        <v>43191</v>
      </c>
      <c r="L43" s="64">
        <f t="shared" si="2"/>
        <v>43251</v>
      </c>
      <c r="M43" s="64">
        <f t="shared" si="1"/>
        <v>43281</v>
      </c>
      <c r="N43" s="65">
        <v>6</v>
      </c>
      <c r="O43" s="64">
        <f t="shared" si="3"/>
        <v>43341</v>
      </c>
      <c r="P43" s="66">
        <f t="shared" si="4"/>
        <v>43461</v>
      </c>
    </row>
    <row r="44" spans="1:16" s="57" customFormat="1" ht="90" x14ac:dyDescent="0.2">
      <c r="A44" s="48">
        <v>19</v>
      </c>
      <c r="B44" s="58" t="s">
        <v>114</v>
      </c>
      <c r="C44" s="59" t="s">
        <v>125</v>
      </c>
      <c r="D44" s="60" t="s">
        <v>126</v>
      </c>
      <c r="E44" s="61">
        <v>1840000000</v>
      </c>
      <c r="F44" s="58"/>
      <c r="G44" s="59" t="s">
        <v>64</v>
      </c>
      <c r="H44" s="62" t="s">
        <v>65</v>
      </c>
      <c r="I44" s="1859"/>
      <c r="J44" s="63">
        <f t="shared" si="0"/>
        <v>43176</v>
      </c>
      <c r="K44" s="64">
        <v>43191</v>
      </c>
      <c r="L44" s="64">
        <f t="shared" si="2"/>
        <v>43251</v>
      </c>
      <c r="M44" s="64">
        <f t="shared" si="1"/>
        <v>43281</v>
      </c>
      <c r="N44" s="65">
        <v>6</v>
      </c>
      <c r="O44" s="64">
        <f t="shared" si="3"/>
        <v>43341</v>
      </c>
      <c r="P44" s="66">
        <f t="shared" si="4"/>
        <v>43461</v>
      </c>
    </row>
    <row r="45" spans="1:16" s="57" customFormat="1" ht="90" x14ac:dyDescent="0.2">
      <c r="A45" s="48">
        <v>19</v>
      </c>
      <c r="B45" s="58" t="s">
        <v>114</v>
      </c>
      <c r="C45" s="59" t="s">
        <v>127</v>
      </c>
      <c r="D45" s="60" t="s">
        <v>128</v>
      </c>
      <c r="E45" s="61">
        <v>1840000000</v>
      </c>
      <c r="F45" s="58"/>
      <c r="G45" s="59" t="s">
        <v>64</v>
      </c>
      <c r="H45" s="62" t="s">
        <v>65</v>
      </c>
      <c r="I45" s="1859"/>
      <c r="J45" s="63">
        <f t="shared" si="0"/>
        <v>43176</v>
      </c>
      <c r="K45" s="64">
        <v>43191</v>
      </c>
      <c r="L45" s="64">
        <f t="shared" si="2"/>
        <v>43251</v>
      </c>
      <c r="M45" s="64">
        <f t="shared" si="1"/>
        <v>43281</v>
      </c>
      <c r="N45" s="65">
        <v>6</v>
      </c>
      <c r="O45" s="64">
        <f t="shared" si="3"/>
        <v>43341</v>
      </c>
      <c r="P45" s="66">
        <f t="shared" si="4"/>
        <v>43461</v>
      </c>
    </row>
    <row r="46" spans="1:16" s="57" customFormat="1" ht="90" x14ac:dyDescent="0.2">
      <c r="A46" s="48">
        <v>19</v>
      </c>
      <c r="B46" s="58" t="s">
        <v>114</v>
      </c>
      <c r="C46" s="59" t="s">
        <v>129</v>
      </c>
      <c r="D46" s="60" t="s">
        <v>130</v>
      </c>
      <c r="E46" s="61">
        <v>1840000000</v>
      </c>
      <c r="F46" s="58"/>
      <c r="G46" s="59" t="s">
        <v>64</v>
      </c>
      <c r="H46" s="62" t="s">
        <v>65</v>
      </c>
      <c r="I46" s="1859"/>
      <c r="J46" s="63">
        <f t="shared" si="0"/>
        <v>43176</v>
      </c>
      <c r="K46" s="64">
        <v>43191</v>
      </c>
      <c r="L46" s="64">
        <f t="shared" si="2"/>
        <v>43251</v>
      </c>
      <c r="M46" s="64">
        <f t="shared" si="1"/>
        <v>43281</v>
      </c>
      <c r="N46" s="65">
        <v>6</v>
      </c>
      <c r="O46" s="64">
        <f t="shared" si="3"/>
        <v>43341</v>
      </c>
      <c r="P46" s="66">
        <f t="shared" si="4"/>
        <v>43461</v>
      </c>
    </row>
    <row r="47" spans="1:16" s="57" customFormat="1" ht="90" x14ac:dyDescent="0.2">
      <c r="A47" s="48">
        <v>19</v>
      </c>
      <c r="B47" s="58" t="s">
        <v>114</v>
      </c>
      <c r="C47" s="59" t="s">
        <v>131</v>
      </c>
      <c r="D47" s="60" t="s">
        <v>118</v>
      </c>
      <c r="E47" s="61">
        <v>160000000</v>
      </c>
      <c r="F47" s="58"/>
      <c r="G47" s="59"/>
      <c r="H47" s="62" t="s">
        <v>65</v>
      </c>
      <c r="I47" s="1859"/>
      <c r="J47" s="63">
        <f t="shared" si="0"/>
        <v>43176</v>
      </c>
      <c r="K47" s="64">
        <v>43191</v>
      </c>
      <c r="L47" s="64">
        <f t="shared" si="2"/>
        <v>43251</v>
      </c>
      <c r="M47" s="64">
        <f t="shared" si="1"/>
        <v>43281</v>
      </c>
      <c r="N47" s="65">
        <v>6</v>
      </c>
      <c r="O47" s="64">
        <f t="shared" si="3"/>
        <v>43341</v>
      </c>
      <c r="P47" s="66">
        <f t="shared" si="4"/>
        <v>43461</v>
      </c>
    </row>
    <row r="48" spans="1:16" s="57" customFormat="1" ht="90" x14ac:dyDescent="0.2">
      <c r="A48" s="48">
        <v>19</v>
      </c>
      <c r="B48" s="58" t="s">
        <v>114</v>
      </c>
      <c r="C48" s="59" t="s">
        <v>132</v>
      </c>
      <c r="D48" s="60" t="s">
        <v>120</v>
      </c>
      <c r="E48" s="61">
        <v>160000000</v>
      </c>
      <c r="F48" s="58"/>
      <c r="G48" s="59"/>
      <c r="H48" s="62" t="s">
        <v>65</v>
      </c>
      <c r="I48" s="1859"/>
      <c r="J48" s="63">
        <f t="shared" si="0"/>
        <v>43176</v>
      </c>
      <c r="K48" s="64">
        <v>43191</v>
      </c>
      <c r="L48" s="64">
        <f t="shared" si="2"/>
        <v>43251</v>
      </c>
      <c r="M48" s="64">
        <f t="shared" si="1"/>
        <v>43281</v>
      </c>
      <c r="N48" s="65">
        <v>6</v>
      </c>
      <c r="O48" s="64">
        <f t="shared" si="3"/>
        <v>43341</v>
      </c>
      <c r="P48" s="66">
        <f t="shared" si="4"/>
        <v>43461</v>
      </c>
    </row>
    <row r="49" spans="1:16" s="57" customFormat="1" ht="90" x14ac:dyDescent="0.2">
      <c r="A49" s="48">
        <v>19</v>
      </c>
      <c r="B49" s="58" t="s">
        <v>114</v>
      </c>
      <c r="C49" s="59" t="s">
        <v>133</v>
      </c>
      <c r="D49" s="60" t="s">
        <v>122</v>
      </c>
      <c r="E49" s="61">
        <v>160000000</v>
      </c>
      <c r="F49" s="58"/>
      <c r="G49" s="59"/>
      <c r="H49" s="62" t="s">
        <v>65</v>
      </c>
      <c r="I49" s="1859"/>
      <c r="J49" s="63">
        <f t="shared" si="0"/>
        <v>43176</v>
      </c>
      <c r="K49" s="64">
        <v>43191</v>
      </c>
      <c r="L49" s="64">
        <f t="shared" si="2"/>
        <v>43251</v>
      </c>
      <c r="M49" s="64">
        <f t="shared" si="1"/>
        <v>43281</v>
      </c>
      <c r="N49" s="65">
        <v>6</v>
      </c>
      <c r="O49" s="64">
        <f t="shared" si="3"/>
        <v>43341</v>
      </c>
      <c r="P49" s="66">
        <f t="shared" si="4"/>
        <v>43461</v>
      </c>
    </row>
    <row r="50" spans="1:16" s="57" customFormat="1" ht="90" x14ac:dyDescent="0.2">
      <c r="A50" s="48">
        <v>19</v>
      </c>
      <c r="B50" s="58" t="s">
        <v>114</v>
      </c>
      <c r="C50" s="59" t="s">
        <v>134</v>
      </c>
      <c r="D50" s="60" t="s">
        <v>124</v>
      </c>
      <c r="E50" s="61">
        <v>160000000</v>
      </c>
      <c r="F50" s="58"/>
      <c r="G50" s="59"/>
      <c r="H50" s="62" t="s">
        <v>65</v>
      </c>
      <c r="I50" s="1859"/>
      <c r="J50" s="63">
        <f t="shared" si="0"/>
        <v>43176</v>
      </c>
      <c r="K50" s="64">
        <v>43191</v>
      </c>
      <c r="L50" s="64">
        <f t="shared" si="2"/>
        <v>43251</v>
      </c>
      <c r="M50" s="64">
        <f t="shared" si="1"/>
        <v>43281</v>
      </c>
      <c r="N50" s="65">
        <v>6</v>
      </c>
      <c r="O50" s="64">
        <f t="shared" si="3"/>
        <v>43341</v>
      </c>
      <c r="P50" s="66">
        <f t="shared" si="4"/>
        <v>43461</v>
      </c>
    </row>
    <row r="51" spans="1:16" s="57" customFormat="1" ht="90" x14ac:dyDescent="0.2">
      <c r="A51" s="48">
        <v>19</v>
      </c>
      <c r="B51" s="58" t="s">
        <v>114</v>
      </c>
      <c r="C51" s="59" t="s">
        <v>135</v>
      </c>
      <c r="D51" s="60" t="s">
        <v>126</v>
      </c>
      <c r="E51" s="61">
        <v>160000000</v>
      </c>
      <c r="F51" s="58"/>
      <c r="G51" s="59"/>
      <c r="H51" s="62" t="s">
        <v>65</v>
      </c>
      <c r="I51" s="1859"/>
      <c r="J51" s="63">
        <f t="shared" si="0"/>
        <v>43176</v>
      </c>
      <c r="K51" s="64">
        <v>43191</v>
      </c>
      <c r="L51" s="64">
        <f t="shared" si="2"/>
        <v>43251</v>
      </c>
      <c r="M51" s="64">
        <f t="shared" si="1"/>
        <v>43281</v>
      </c>
      <c r="N51" s="65">
        <v>6</v>
      </c>
      <c r="O51" s="64">
        <f t="shared" si="3"/>
        <v>43341</v>
      </c>
      <c r="P51" s="66">
        <f t="shared" si="4"/>
        <v>43461</v>
      </c>
    </row>
    <row r="52" spans="1:16" s="57" customFormat="1" ht="90" x14ac:dyDescent="0.2">
      <c r="A52" s="48">
        <v>19</v>
      </c>
      <c r="B52" s="58" t="s">
        <v>114</v>
      </c>
      <c r="C52" s="59" t="s">
        <v>136</v>
      </c>
      <c r="D52" s="60" t="s">
        <v>128</v>
      </c>
      <c r="E52" s="61">
        <v>160000000</v>
      </c>
      <c r="F52" s="58"/>
      <c r="G52" s="59"/>
      <c r="H52" s="62" t="s">
        <v>65</v>
      </c>
      <c r="I52" s="1859"/>
      <c r="J52" s="63">
        <f t="shared" si="0"/>
        <v>43176</v>
      </c>
      <c r="K52" s="64">
        <v>43191</v>
      </c>
      <c r="L52" s="64">
        <f t="shared" si="2"/>
        <v>43251</v>
      </c>
      <c r="M52" s="64">
        <f t="shared" si="1"/>
        <v>43281</v>
      </c>
      <c r="N52" s="65">
        <v>6</v>
      </c>
      <c r="O52" s="64">
        <f t="shared" si="3"/>
        <v>43341</v>
      </c>
      <c r="P52" s="66">
        <f t="shared" si="4"/>
        <v>43461</v>
      </c>
    </row>
    <row r="53" spans="1:16" s="57" customFormat="1" ht="90" x14ac:dyDescent="0.2">
      <c r="A53" s="48">
        <v>19</v>
      </c>
      <c r="B53" s="58" t="s">
        <v>114</v>
      </c>
      <c r="C53" s="59" t="s">
        <v>137</v>
      </c>
      <c r="D53" s="60" t="s">
        <v>130</v>
      </c>
      <c r="E53" s="61">
        <v>160000000</v>
      </c>
      <c r="F53" s="58"/>
      <c r="G53" s="59"/>
      <c r="H53" s="62" t="s">
        <v>65</v>
      </c>
      <c r="I53" s="1859"/>
      <c r="J53" s="63">
        <f t="shared" si="0"/>
        <v>43176</v>
      </c>
      <c r="K53" s="64">
        <v>43191</v>
      </c>
      <c r="L53" s="64">
        <f t="shared" si="2"/>
        <v>43251</v>
      </c>
      <c r="M53" s="64">
        <f t="shared" si="1"/>
        <v>43281</v>
      </c>
      <c r="N53" s="65">
        <v>6</v>
      </c>
      <c r="O53" s="64">
        <f t="shared" si="3"/>
        <v>43341</v>
      </c>
      <c r="P53" s="66">
        <f t="shared" si="4"/>
        <v>43461</v>
      </c>
    </row>
    <row r="54" spans="1:16" s="57" customFormat="1" ht="90" x14ac:dyDescent="0.2">
      <c r="A54" s="48">
        <v>19</v>
      </c>
      <c r="B54" s="58" t="s">
        <v>114</v>
      </c>
      <c r="C54" s="59" t="s">
        <v>101</v>
      </c>
      <c r="D54" s="60" t="s">
        <v>102</v>
      </c>
      <c r="E54" s="61">
        <v>29077000000</v>
      </c>
      <c r="F54" s="58"/>
      <c r="G54" s="59"/>
      <c r="H54" s="62"/>
      <c r="I54" s="1859"/>
      <c r="J54" s="63">
        <f>+K54-15</f>
        <v>43176</v>
      </c>
      <c r="K54" s="64">
        <v>43191</v>
      </c>
      <c r="L54" s="64">
        <f>+K54+60</f>
        <v>43251</v>
      </c>
      <c r="M54" s="64">
        <f>+L54+30</f>
        <v>43281</v>
      </c>
      <c r="N54" s="65">
        <v>6</v>
      </c>
      <c r="O54" s="64">
        <f>+M54+60</f>
        <v>43341</v>
      </c>
      <c r="P54" s="66">
        <f>+M54+N54*30</f>
        <v>43461</v>
      </c>
    </row>
    <row r="55" spans="1:16" s="57" customFormat="1" ht="135" x14ac:dyDescent="0.2">
      <c r="A55" s="48">
        <v>9</v>
      </c>
      <c r="B55" s="58" t="s">
        <v>138</v>
      </c>
      <c r="C55" s="59" t="s">
        <v>139</v>
      </c>
      <c r="D55" s="60" t="s">
        <v>140</v>
      </c>
      <c r="E55" s="61">
        <v>708400000</v>
      </c>
      <c r="F55" s="58"/>
      <c r="G55" s="59"/>
      <c r="H55" s="73" t="s">
        <v>65</v>
      </c>
      <c r="I55" s="1859"/>
      <c r="J55" s="63">
        <f t="shared" si="0"/>
        <v>43237</v>
      </c>
      <c r="K55" s="64">
        <v>43252</v>
      </c>
      <c r="L55" s="64">
        <f t="shared" si="2"/>
        <v>43312</v>
      </c>
      <c r="M55" s="64">
        <f t="shared" si="1"/>
        <v>43342</v>
      </c>
      <c r="N55" s="65">
        <v>3</v>
      </c>
      <c r="O55" s="64">
        <f t="shared" si="3"/>
        <v>43402</v>
      </c>
      <c r="P55" s="66">
        <f t="shared" si="4"/>
        <v>43432</v>
      </c>
    </row>
    <row r="56" spans="1:16" s="57" customFormat="1" ht="135" x14ac:dyDescent="0.2">
      <c r="A56" s="48">
        <v>9</v>
      </c>
      <c r="B56" s="58" t="s">
        <v>138</v>
      </c>
      <c r="C56" s="59" t="s">
        <v>141</v>
      </c>
      <c r="D56" s="60" t="s">
        <v>140</v>
      </c>
      <c r="E56" s="61">
        <v>708400000</v>
      </c>
      <c r="F56" s="58"/>
      <c r="G56" s="59"/>
      <c r="H56" s="73" t="s">
        <v>65</v>
      </c>
      <c r="I56" s="1859"/>
      <c r="J56" s="63">
        <f t="shared" si="0"/>
        <v>43237</v>
      </c>
      <c r="K56" s="64">
        <v>43252</v>
      </c>
      <c r="L56" s="64">
        <f t="shared" si="2"/>
        <v>43312</v>
      </c>
      <c r="M56" s="64">
        <f t="shared" si="1"/>
        <v>43342</v>
      </c>
      <c r="N56" s="65">
        <v>3</v>
      </c>
      <c r="O56" s="64">
        <f t="shared" si="3"/>
        <v>43402</v>
      </c>
      <c r="P56" s="66">
        <f t="shared" si="4"/>
        <v>43432</v>
      </c>
    </row>
    <row r="57" spans="1:16" s="57" customFormat="1" ht="135" x14ac:dyDescent="0.2">
      <c r="A57" s="48">
        <v>9</v>
      </c>
      <c r="B57" s="58" t="s">
        <v>138</v>
      </c>
      <c r="C57" s="59" t="s">
        <v>142</v>
      </c>
      <c r="D57" s="60" t="s">
        <v>140</v>
      </c>
      <c r="E57" s="61">
        <v>708400000</v>
      </c>
      <c r="F57" s="58"/>
      <c r="G57" s="59"/>
      <c r="H57" s="73" t="s">
        <v>65</v>
      </c>
      <c r="I57" s="1859"/>
      <c r="J57" s="63">
        <f t="shared" si="0"/>
        <v>43237</v>
      </c>
      <c r="K57" s="64">
        <v>43252</v>
      </c>
      <c r="L57" s="64">
        <f t="shared" si="2"/>
        <v>43312</v>
      </c>
      <c r="M57" s="64">
        <f t="shared" si="1"/>
        <v>43342</v>
      </c>
      <c r="N57" s="65">
        <v>3</v>
      </c>
      <c r="O57" s="64">
        <f t="shared" si="3"/>
        <v>43402</v>
      </c>
      <c r="P57" s="66">
        <f t="shared" si="4"/>
        <v>43432</v>
      </c>
    </row>
    <row r="58" spans="1:16" s="57" customFormat="1" ht="135" x14ac:dyDescent="0.2">
      <c r="A58" s="48">
        <v>9</v>
      </c>
      <c r="B58" s="58" t="s">
        <v>138</v>
      </c>
      <c r="C58" s="59" t="s">
        <v>143</v>
      </c>
      <c r="D58" s="60" t="s">
        <v>144</v>
      </c>
      <c r="E58" s="61">
        <v>708400000</v>
      </c>
      <c r="F58" s="58"/>
      <c r="G58" s="59"/>
      <c r="H58" s="73" t="s">
        <v>65</v>
      </c>
      <c r="I58" s="1859"/>
      <c r="J58" s="63">
        <f t="shared" si="0"/>
        <v>43237</v>
      </c>
      <c r="K58" s="64">
        <v>43252</v>
      </c>
      <c r="L58" s="64">
        <f t="shared" si="2"/>
        <v>43312</v>
      </c>
      <c r="M58" s="64">
        <f t="shared" si="1"/>
        <v>43342</v>
      </c>
      <c r="N58" s="65">
        <v>3</v>
      </c>
      <c r="O58" s="64">
        <f t="shared" si="3"/>
        <v>43402</v>
      </c>
      <c r="P58" s="66">
        <f t="shared" si="4"/>
        <v>43432</v>
      </c>
    </row>
    <row r="59" spans="1:16" s="57" customFormat="1" ht="135" x14ac:dyDescent="0.2">
      <c r="A59" s="48">
        <v>9</v>
      </c>
      <c r="B59" s="58" t="s">
        <v>138</v>
      </c>
      <c r="C59" s="59" t="s">
        <v>145</v>
      </c>
      <c r="D59" s="60" t="s">
        <v>146</v>
      </c>
      <c r="E59" s="61">
        <v>708400000</v>
      </c>
      <c r="F59" s="58"/>
      <c r="G59" s="59"/>
      <c r="H59" s="73" t="s">
        <v>65</v>
      </c>
      <c r="I59" s="1859"/>
      <c r="J59" s="63">
        <f t="shared" si="0"/>
        <v>43237</v>
      </c>
      <c r="K59" s="64">
        <v>43252</v>
      </c>
      <c r="L59" s="64">
        <f t="shared" si="2"/>
        <v>43312</v>
      </c>
      <c r="M59" s="64">
        <f t="shared" si="1"/>
        <v>43342</v>
      </c>
      <c r="N59" s="65">
        <v>3</v>
      </c>
      <c r="O59" s="64">
        <f t="shared" si="3"/>
        <v>43402</v>
      </c>
      <c r="P59" s="66">
        <f t="shared" si="4"/>
        <v>43432</v>
      </c>
    </row>
    <row r="60" spans="1:16" s="57" customFormat="1" ht="135" x14ac:dyDescent="0.2">
      <c r="A60" s="48">
        <v>9</v>
      </c>
      <c r="B60" s="58" t="s">
        <v>138</v>
      </c>
      <c r="C60" s="59" t="s">
        <v>147</v>
      </c>
      <c r="D60" s="60" t="s">
        <v>148</v>
      </c>
      <c r="E60" s="61">
        <v>708400000</v>
      </c>
      <c r="F60" s="58"/>
      <c r="G60" s="59"/>
      <c r="H60" s="73" t="s">
        <v>65</v>
      </c>
      <c r="I60" s="1859"/>
      <c r="J60" s="63">
        <f t="shared" si="0"/>
        <v>43237</v>
      </c>
      <c r="K60" s="64">
        <v>43252</v>
      </c>
      <c r="L60" s="64">
        <f t="shared" si="2"/>
        <v>43312</v>
      </c>
      <c r="M60" s="64">
        <f t="shared" si="1"/>
        <v>43342</v>
      </c>
      <c r="N60" s="65">
        <v>3</v>
      </c>
      <c r="O60" s="64">
        <f t="shared" si="3"/>
        <v>43402</v>
      </c>
      <c r="P60" s="66">
        <f t="shared" si="4"/>
        <v>43432</v>
      </c>
    </row>
    <row r="61" spans="1:16" s="57" customFormat="1" ht="135" x14ac:dyDescent="0.2">
      <c r="A61" s="48">
        <v>9</v>
      </c>
      <c r="B61" s="58" t="s">
        <v>138</v>
      </c>
      <c r="C61" s="59" t="s">
        <v>149</v>
      </c>
      <c r="D61" s="60" t="s">
        <v>150</v>
      </c>
      <c r="E61" s="61">
        <v>708400000</v>
      </c>
      <c r="F61" s="58"/>
      <c r="G61" s="59"/>
      <c r="H61" s="73" t="s">
        <v>65</v>
      </c>
      <c r="I61" s="1859"/>
      <c r="J61" s="63">
        <f t="shared" si="0"/>
        <v>43237</v>
      </c>
      <c r="K61" s="64">
        <v>43252</v>
      </c>
      <c r="L61" s="64">
        <f t="shared" si="2"/>
        <v>43312</v>
      </c>
      <c r="M61" s="64">
        <f t="shared" si="1"/>
        <v>43342</v>
      </c>
      <c r="N61" s="65">
        <v>3</v>
      </c>
      <c r="O61" s="64">
        <f t="shared" si="3"/>
        <v>43402</v>
      </c>
      <c r="P61" s="66">
        <f t="shared" si="4"/>
        <v>43432</v>
      </c>
    </row>
    <row r="62" spans="1:16" s="57" customFormat="1" ht="135" x14ac:dyDescent="0.2">
      <c r="A62" s="48">
        <v>9</v>
      </c>
      <c r="B62" s="58" t="s">
        <v>138</v>
      </c>
      <c r="C62" s="59" t="s">
        <v>151</v>
      </c>
      <c r="D62" s="60" t="s">
        <v>152</v>
      </c>
      <c r="E62" s="61">
        <v>708400000</v>
      </c>
      <c r="F62" s="58"/>
      <c r="G62" s="59"/>
      <c r="H62" s="73" t="s">
        <v>65</v>
      </c>
      <c r="I62" s="1859"/>
      <c r="J62" s="63">
        <f t="shared" si="0"/>
        <v>43237</v>
      </c>
      <c r="K62" s="64">
        <v>43252</v>
      </c>
      <c r="L62" s="64">
        <f t="shared" si="2"/>
        <v>43312</v>
      </c>
      <c r="M62" s="64">
        <f t="shared" si="1"/>
        <v>43342</v>
      </c>
      <c r="N62" s="65">
        <v>3</v>
      </c>
      <c r="O62" s="64">
        <f t="shared" si="3"/>
        <v>43402</v>
      </c>
      <c r="P62" s="66">
        <f t="shared" si="4"/>
        <v>43432</v>
      </c>
    </row>
    <row r="63" spans="1:16" s="57" customFormat="1" ht="135" x14ac:dyDescent="0.2">
      <c r="A63" s="48">
        <v>9</v>
      </c>
      <c r="B63" s="58" t="s">
        <v>138</v>
      </c>
      <c r="C63" s="59" t="s">
        <v>153</v>
      </c>
      <c r="D63" s="60" t="s">
        <v>152</v>
      </c>
      <c r="E63" s="61">
        <v>708400000</v>
      </c>
      <c r="F63" s="58"/>
      <c r="G63" s="59"/>
      <c r="H63" s="73" t="s">
        <v>65</v>
      </c>
      <c r="I63" s="1859"/>
      <c r="J63" s="63">
        <f t="shared" si="0"/>
        <v>43237</v>
      </c>
      <c r="K63" s="64">
        <v>43252</v>
      </c>
      <c r="L63" s="64">
        <f t="shared" si="2"/>
        <v>43312</v>
      </c>
      <c r="M63" s="64">
        <f t="shared" si="1"/>
        <v>43342</v>
      </c>
      <c r="N63" s="65">
        <v>3</v>
      </c>
      <c r="O63" s="64">
        <f t="shared" si="3"/>
        <v>43402</v>
      </c>
      <c r="P63" s="66">
        <f t="shared" si="4"/>
        <v>43432</v>
      </c>
    </row>
    <row r="64" spans="1:16" s="57" customFormat="1" ht="135" x14ac:dyDescent="0.2">
      <c r="A64" s="48">
        <v>9</v>
      </c>
      <c r="B64" s="58" t="s">
        <v>138</v>
      </c>
      <c r="C64" s="59" t="s">
        <v>154</v>
      </c>
      <c r="D64" s="60" t="s">
        <v>155</v>
      </c>
      <c r="E64" s="61">
        <v>708400000</v>
      </c>
      <c r="F64" s="58"/>
      <c r="G64" s="59"/>
      <c r="H64" s="73" t="s">
        <v>65</v>
      </c>
      <c r="I64" s="1859"/>
      <c r="J64" s="63">
        <f t="shared" si="0"/>
        <v>43237</v>
      </c>
      <c r="K64" s="64">
        <v>43252</v>
      </c>
      <c r="L64" s="64">
        <f t="shared" si="2"/>
        <v>43312</v>
      </c>
      <c r="M64" s="64">
        <f t="shared" si="1"/>
        <v>43342</v>
      </c>
      <c r="N64" s="65">
        <v>3</v>
      </c>
      <c r="O64" s="64">
        <f t="shared" si="3"/>
        <v>43402</v>
      </c>
      <c r="P64" s="66">
        <f t="shared" si="4"/>
        <v>43432</v>
      </c>
    </row>
    <row r="65" spans="1:16" s="57" customFormat="1" ht="135" x14ac:dyDescent="0.2">
      <c r="A65" s="48">
        <v>9</v>
      </c>
      <c r="B65" s="58" t="s">
        <v>138</v>
      </c>
      <c r="C65" s="59" t="s">
        <v>156</v>
      </c>
      <c r="D65" s="60" t="s">
        <v>157</v>
      </c>
      <c r="E65" s="61">
        <v>708400000</v>
      </c>
      <c r="F65" s="58"/>
      <c r="G65" s="59"/>
      <c r="H65" s="73" t="s">
        <v>65</v>
      </c>
      <c r="I65" s="1859"/>
      <c r="J65" s="63">
        <f t="shared" si="0"/>
        <v>43237</v>
      </c>
      <c r="K65" s="64">
        <v>43252</v>
      </c>
      <c r="L65" s="64">
        <f t="shared" si="2"/>
        <v>43312</v>
      </c>
      <c r="M65" s="64">
        <f t="shared" si="1"/>
        <v>43342</v>
      </c>
      <c r="N65" s="65">
        <v>3</v>
      </c>
      <c r="O65" s="64">
        <f t="shared" si="3"/>
        <v>43402</v>
      </c>
      <c r="P65" s="66">
        <f t="shared" si="4"/>
        <v>43432</v>
      </c>
    </row>
    <row r="66" spans="1:16" s="57" customFormat="1" ht="135" x14ac:dyDescent="0.2">
      <c r="A66" s="48">
        <v>9</v>
      </c>
      <c r="B66" s="58" t="s">
        <v>138</v>
      </c>
      <c r="C66" s="59" t="s">
        <v>158</v>
      </c>
      <c r="D66" s="60" t="s">
        <v>157</v>
      </c>
      <c r="E66" s="61">
        <v>708400000</v>
      </c>
      <c r="F66" s="58"/>
      <c r="G66" s="59"/>
      <c r="H66" s="73" t="s">
        <v>65</v>
      </c>
      <c r="I66" s="1859"/>
      <c r="J66" s="63">
        <f t="shared" si="0"/>
        <v>43237</v>
      </c>
      <c r="K66" s="64">
        <v>43252</v>
      </c>
      <c r="L66" s="64">
        <f t="shared" si="2"/>
        <v>43312</v>
      </c>
      <c r="M66" s="64">
        <f t="shared" si="1"/>
        <v>43342</v>
      </c>
      <c r="N66" s="65">
        <v>3</v>
      </c>
      <c r="O66" s="64">
        <f t="shared" si="3"/>
        <v>43402</v>
      </c>
      <c r="P66" s="66">
        <f t="shared" si="4"/>
        <v>43432</v>
      </c>
    </row>
    <row r="67" spans="1:16" s="57" customFormat="1" ht="135" x14ac:dyDescent="0.2">
      <c r="A67" s="48">
        <v>9</v>
      </c>
      <c r="B67" s="58" t="s">
        <v>138</v>
      </c>
      <c r="C67" s="59" t="s">
        <v>159</v>
      </c>
      <c r="D67" s="60" t="s">
        <v>157</v>
      </c>
      <c r="E67" s="61">
        <v>708400000</v>
      </c>
      <c r="F67" s="58"/>
      <c r="G67" s="59"/>
      <c r="H67" s="73" t="s">
        <v>65</v>
      </c>
      <c r="I67" s="1859"/>
      <c r="J67" s="63">
        <f t="shared" si="0"/>
        <v>43237</v>
      </c>
      <c r="K67" s="64">
        <v>43252</v>
      </c>
      <c r="L67" s="64">
        <f t="shared" si="2"/>
        <v>43312</v>
      </c>
      <c r="M67" s="64">
        <f t="shared" si="1"/>
        <v>43342</v>
      </c>
      <c r="N67" s="65">
        <v>3</v>
      </c>
      <c r="O67" s="64">
        <f t="shared" si="3"/>
        <v>43402</v>
      </c>
      <c r="P67" s="66">
        <f t="shared" si="4"/>
        <v>43432</v>
      </c>
    </row>
    <row r="68" spans="1:16" s="57" customFormat="1" ht="135" x14ac:dyDescent="0.2">
      <c r="A68" s="48">
        <v>9</v>
      </c>
      <c r="B68" s="58" t="s">
        <v>138</v>
      </c>
      <c r="C68" s="59" t="s">
        <v>160</v>
      </c>
      <c r="D68" s="60" t="s">
        <v>140</v>
      </c>
      <c r="E68" s="61">
        <v>61600000</v>
      </c>
      <c r="F68" s="58"/>
      <c r="G68" s="59"/>
      <c r="H68" s="73" t="s">
        <v>65</v>
      </c>
      <c r="I68" s="1859"/>
      <c r="J68" s="63">
        <f t="shared" si="0"/>
        <v>43237</v>
      </c>
      <c r="K68" s="64">
        <v>43252</v>
      </c>
      <c r="L68" s="64">
        <f t="shared" si="2"/>
        <v>43312</v>
      </c>
      <c r="M68" s="64">
        <f t="shared" si="1"/>
        <v>43342</v>
      </c>
      <c r="N68" s="65">
        <v>3</v>
      </c>
      <c r="O68" s="64">
        <f t="shared" si="3"/>
        <v>43402</v>
      </c>
      <c r="P68" s="66">
        <f t="shared" si="4"/>
        <v>43432</v>
      </c>
    </row>
    <row r="69" spans="1:16" s="57" customFormat="1" ht="135" x14ac:dyDescent="0.2">
      <c r="A69" s="48">
        <v>9</v>
      </c>
      <c r="B69" s="58" t="s">
        <v>138</v>
      </c>
      <c r="C69" s="59" t="s">
        <v>161</v>
      </c>
      <c r="D69" s="60" t="s">
        <v>140</v>
      </c>
      <c r="E69" s="61">
        <v>61600000</v>
      </c>
      <c r="F69" s="58"/>
      <c r="G69" s="59"/>
      <c r="H69" s="73" t="s">
        <v>65</v>
      </c>
      <c r="I69" s="1859"/>
      <c r="J69" s="63">
        <f t="shared" si="0"/>
        <v>43237</v>
      </c>
      <c r="K69" s="64">
        <v>43252</v>
      </c>
      <c r="L69" s="64">
        <f t="shared" si="2"/>
        <v>43312</v>
      </c>
      <c r="M69" s="64">
        <f t="shared" si="1"/>
        <v>43342</v>
      </c>
      <c r="N69" s="65">
        <v>3</v>
      </c>
      <c r="O69" s="64">
        <f t="shared" si="3"/>
        <v>43402</v>
      </c>
      <c r="P69" s="66">
        <f t="shared" si="4"/>
        <v>43432</v>
      </c>
    </row>
    <row r="70" spans="1:16" s="57" customFormat="1" ht="135" x14ac:dyDescent="0.2">
      <c r="A70" s="48">
        <v>9</v>
      </c>
      <c r="B70" s="58" t="s">
        <v>138</v>
      </c>
      <c r="C70" s="59" t="s">
        <v>162</v>
      </c>
      <c r="D70" s="60" t="s">
        <v>140</v>
      </c>
      <c r="E70" s="61">
        <v>61600000</v>
      </c>
      <c r="F70" s="58"/>
      <c r="G70" s="59"/>
      <c r="H70" s="73" t="s">
        <v>65</v>
      </c>
      <c r="I70" s="1859"/>
      <c r="J70" s="63">
        <f t="shared" si="0"/>
        <v>43237</v>
      </c>
      <c r="K70" s="64">
        <v>43252</v>
      </c>
      <c r="L70" s="64">
        <f t="shared" si="2"/>
        <v>43312</v>
      </c>
      <c r="M70" s="64">
        <f t="shared" si="1"/>
        <v>43342</v>
      </c>
      <c r="N70" s="65">
        <v>3</v>
      </c>
      <c r="O70" s="64">
        <f t="shared" si="3"/>
        <v>43402</v>
      </c>
      <c r="P70" s="66">
        <f t="shared" si="4"/>
        <v>43432</v>
      </c>
    </row>
    <row r="71" spans="1:16" s="57" customFormat="1" ht="135" x14ac:dyDescent="0.2">
      <c r="A71" s="48">
        <v>9</v>
      </c>
      <c r="B71" s="58" t="s">
        <v>138</v>
      </c>
      <c r="C71" s="59" t="s">
        <v>163</v>
      </c>
      <c r="D71" s="60" t="s">
        <v>144</v>
      </c>
      <c r="E71" s="61">
        <v>61600000</v>
      </c>
      <c r="F71" s="58"/>
      <c r="G71" s="59"/>
      <c r="H71" s="73" t="s">
        <v>65</v>
      </c>
      <c r="I71" s="1859"/>
      <c r="J71" s="63">
        <f t="shared" si="0"/>
        <v>43237</v>
      </c>
      <c r="K71" s="64">
        <v>43252</v>
      </c>
      <c r="L71" s="64">
        <f t="shared" si="2"/>
        <v>43312</v>
      </c>
      <c r="M71" s="64">
        <f t="shared" si="1"/>
        <v>43342</v>
      </c>
      <c r="N71" s="65">
        <v>3</v>
      </c>
      <c r="O71" s="64">
        <f t="shared" si="3"/>
        <v>43402</v>
      </c>
      <c r="P71" s="66">
        <f t="shared" si="4"/>
        <v>43432</v>
      </c>
    </row>
    <row r="72" spans="1:16" s="57" customFormat="1" ht="135" x14ac:dyDescent="0.2">
      <c r="A72" s="48">
        <v>9</v>
      </c>
      <c r="B72" s="58" t="s">
        <v>138</v>
      </c>
      <c r="C72" s="59" t="s">
        <v>164</v>
      </c>
      <c r="D72" s="60" t="s">
        <v>146</v>
      </c>
      <c r="E72" s="61">
        <v>61600000</v>
      </c>
      <c r="F72" s="58"/>
      <c r="G72" s="59"/>
      <c r="H72" s="73" t="s">
        <v>65</v>
      </c>
      <c r="I72" s="1859"/>
      <c r="J72" s="63">
        <f t="shared" si="0"/>
        <v>43237</v>
      </c>
      <c r="K72" s="64">
        <v>43252</v>
      </c>
      <c r="L72" s="64">
        <f t="shared" si="2"/>
        <v>43312</v>
      </c>
      <c r="M72" s="64">
        <f t="shared" si="1"/>
        <v>43342</v>
      </c>
      <c r="N72" s="65">
        <v>3</v>
      </c>
      <c r="O72" s="64">
        <f t="shared" si="3"/>
        <v>43402</v>
      </c>
      <c r="P72" s="66">
        <f t="shared" si="4"/>
        <v>43432</v>
      </c>
    </row>
    <row r="73" spans="1:16" s="57" customFormat="1" ht="135" x14ac:dyDescent="0.2">
      <c r="A73" s="48">
        <v>9</v>
      </c>
      <c r="B73" s="58" t="s">
        <v>138</v>
      </c>
      <c r="C73" s="59" t="s">
        <v>165</v>
      </c>
      <c r="D73" s="60" t="s">
        <v>148</v>
      </c>
      <c r="E73" s="61">
        <v>61600000</v>
      </c>
      <c r="F73" s="58"/>
      <c r="G73" s="59"/>
      <c r="H73" s="73" t="s">
        <v>65</v>
      </c>
      <c r="I73" s="1859"/>
      <c r="J73" s="63">
        <f t="shared" si="0"/>
        <v>43237</v>
      </c>
      <c r="K73" s="64">
        <v>43252</v>
      </c>
      <c r="L73" s="64">
        <f t="shared" si="2"/>
        <v>43312</v>
      </c>
      <c r="M73" s="64">
        <f t="shared" si="1"/>
        <v>43342</v>
      </c>
      <c r="N73" s="65">
        <v>3</v>
      </c>
      <c r="O73" s="64">
        <f t="shared" si="3"/>
        <v>43402</v>
      </c>
      <c r="P73" s="66">
        <f t="shared" si="4"/>
        <v>43432</v>
      </c>
    </row>
    <row r="74" spans="1:16" s="57" customFormat="1" ht="135" x14ac:dyDescent="0.2">
      <c r="A74" s="48">
        <v>9</v>
      </c>
      <c r="B74" s="58" t="s">
        <v>138</v>
      </c>
      <c r="C74" s="59" t="s">
        <v>166</v>
      </c>
      <c r="D74" s="60" t="s">
        <v>150</v>
      </c>
      <c r="E74" s="61">
        <v>61600000</v>
      </c>
      <c r="F74" s="58"/>
      <c r="G74" s="59"/>
      <c r="H74" s="73" t="s">
        <v>65</v>
      </c>
      <c r="I74" s="1859"/>
      <c r="J74" s="63">
        <f t="shared" si="0"/>
        <v>43237</v>
      </c>
      <c r="K74" s="64">
        <v>43252</v>
      </c>
      <c r="L74" s="64">
        <f t="shared" si="2"/>
        <v>43312</v>
      </c>
      <c r="M74" s="64">
        <f t="shared" si="1"/>
        <v>43342</v>
      </c>
      <c r="N74" s="65">
        <v>3</v>
      </c>
      <c r="O74" s="64">
        <f t="shared" si="3"/>
        <v>43402</v>
      </c>
      <c r="P74" s="66">
        <f t="shared" si="4"/>
        <v>43432</v>
      </c>
    </row>
    <row r="75" spans="1:16" s="57" customFormat="1" ht="135" x14ac:dyDescent="0.2">
      <c r="A75" s="48">
        <v>9</v>
      </c>
      <c r="B75" s="58" t="s">
        <v>138</v>
      </c>
      <c r="C75" s="59" t="s">
        <v>167</v>
      </c>
      <c r="D75" s="60" t="s">
        <v>152</v>
      </c>
      <c r="E75" s="61">
        <v>61600000</v>
      </c>
      <c r="F75" s="58"/>
      <c r="G75" s="59"/>
      <c r="H75" s="73" t="s">
        <v>65</v>
      </c>
      <c r="I75" s="1859"/>
      <c r="J75" s="63">
        <f t="shared" si="0"/>
        <v>43237</v>
      </c>
      <c r="K75" s="64">
        <v>43252</v>
      </c>
      <c r="L75" s="64">
        <f t="shared" si="2"/>
        <v>43312</v>
      </c>
      <c r="M75" s="64">
        <f t="shared" si="1"/>
        <v>43342</v>
      </c>
      <c r="N75" s="65">
        <v>3</v>
      </c>
      <c r="O75" s="64">
        <f t="shared" si="3"/>
        <v>43402</v>
      </c>
      <c r="P75" s="66">
        <f t="shared" si="4"/>
        <v>43432</v>
      </c>
    </row>
    <row r="76" spans="1:16" s="57" customFormat="1" ht="135" x14ac:dyDescent="0.2">
      <c r="A76" s="48">
        <v>9</v>
      </c>
      <c r="B76" s="58" t="s">
        <v>138</v>
      </c>
      <c r="C76" s="59" t="s">
        <v>168</v>
      </c>
      <c r="D76" s="60" t="s">
        <v>152</v>
      </c>
      <c r="E76" s="61">
        <v>61600000</v>
      </c>
      <c r="F76" s="58"/>
      <c r="G76" s="59"/>
      <c r="H76" s="73" t="s">
        <v>65</v>
      </c>
      <c r="I76" s="1859"/>
      <c r="J76" s="63">
        <f t="shared" si="0"/>
        <v>43237</v>
      </c>
      <c r="K76" s="64">
        <v>43252</v>
      </c>
      <c r="L76" s="64">
        <f t="shared" si="2"/>
        <v>43312</v>
      </c>
      <c r="M76" s="64">
        <f t="shared" si="1"/>
        <v>43342</v>
      </c>
      <c r="N76" s="65">
        <v>3</v>
      </c>
      <c r="O76" s="64">
        <f t="shared" si="3"/>
        <v>43402</v>
      </c>
      <c r="P76" s="66">
        <f t="shared" si="4"/>
        <v>43432</v>
      </c>
    </row>
    <row r="77" spans="1:16" s="57" customFormat="1" ht="135" x14ac:dyDescent="0.2">
      <c r="A77" s="48">
        <v>9</v>
      </c>
      <c r="B77" s="58" t="s">
        <v>138</v>
      </c>
      <c r="C77" s="59" t="s">
        <v>169</v>
      </c>
      <c r="D77" s="60" t="s">
        <v>155</v>
      </c>
      <c r="E77" s="61">
        <v>61600000</v>
      </c>
      <c r="F77" s="58"/>
      <c r="G77" s="59"/>
      <c r="H77" s="73" t="s">
        <v>65</v>
      </c>
      <c r="I77" s="1859"/>
      <c r="J77" s="63">
        <f t="shared" si="0"/>
        <v>43237</v>
      </c>
      <c r="K77" s="64">
        <v>43252</v>
      </c>
      <c r="L77" s="64">
        <f t="shared" si="2"/>
        <v>43312</v>
      </c>
      <c r="M77" s="64">
        <f t="shared" si="1"/>
        <v>43342</v>
      </c>
      <c r="N77" s="65">
        <v>3</v>
      </c>
      <c r="O77" s="64">
        <f t="shared" si="3"/>
        <v>43402</v>
      </c>
      <c r="P77" s="66">
        <f t="shared" si="4"/>
        <v>43432</v>
      </c>
    </row>
    <row r="78" spans="1:16" s="57" customFormat="1" ht="135" x14ac:dyDescent="0.2">
      <c r="A78" s="48">
        <v>9</v>
      </c>
      <c r="B78" s="58" t="s">
        <v>138</v>
      </c>
      <c r="C78" s="59" t="s">
        <v>170</v>
      </c>
      <c r="D78" s="60" t="s">
        <v>157</v>
      </c>
      <c r="E78" s="61">
        <v>61600000</v>
      </c>
      <c r="F78" s="58"/>
      <c r="G78" s="59"/>
      <c r="H78" s="73" t="s">
        <v>65</v>
      </c>
      <c r="I78" s="1859"/>
      <c r="J78" s="63">
        <f t="shared" si="0"/>
        <v>43237</v>
      </c>
      <c r="K78" s="64">
        <v>43252</v>
      </c>
      <c r="L78" s="64">
        <f t="shared" si="2"/>
        <v>43312</v>
      </c>
      <c r="M78" s="64">
        <f t="shared" si="1"/>
        <v>43342</v>
      </c>
      <c r="N78" s="65">
        <v>3</v>
      </c>
      <c r="O78" s="64">
        <f t="shared" si="3"/>
        <v>43402</v>
      </c>
      <c r="P78" s="66">
        <f t="shared" si="4"/>
        <v>43432</v>
      </c>
    </row>
    <row r="79" spans="1:16" s="57" customFormat="1" ht="135" x14ac:dyDescent="0.2">
      <c r="A79" s="48">
        <v>9</v>
      </c>
      <c r="B79" s="58" t="s">
        <v>138</v>
      </c>
      <c r="C79" s="59" t="s">
        <v>171</v>
      </c>
      <c r="D79" s="60" t="s">
        <v>157</v>
      </c>
      <c r="E79" s="61">
        <v>61600000</v>
      </c>
      <c r="F79" s="58"/>
      <c r="G79" s="59"/>
      <c r="H79" s="73" t="s">
        <v>65</v>
      </c>
      <c r="I79" s="1859"/>
      <c r="J79" s="63">
        <f t="shared" si="0"/>
        <v>43237</v>
      </c>
      <c r="K79" s="64">
        <v>43252</v>
      </c>
      <c r="L79" s="64">
        <f t="shared" si="2"/>
        <v>43312</v>
      </c>
      <c r="M79" s="64">
        <f t="shared" si="1"/>
        <v>43342</v>
      </c>
      <c r="N79" s="65">
        <v>3</v>
      </c>
      <c r="O79" s="64">
        <f t="shared" si="3"/>
        <v>43402</v>
      </c>
      <c r="P79" s="66">
        <f t="shared" si="4"/>
        <v>43432</v>
      </c>
    </row>
    <row r="80" spans="1:16" s="57" customFormat="1" ht="135" x14ac:dyDescent="0.2">
      <c r="A80" s="48">
        <v>9</v>
      </c>
      <c r="B80" s="58" t="s">
        <v>138</v>
      </c>
      <c r="C80" s="59" t="s">
        <v>172</v>
      </c>
      <c r="D80" s="60" t="s">
        <v>157</v>
      </c>
      <c r="E80" s="61">
        <v>61600000</v>
      </c>
      <c r="F80" s="58"/>
      <c r="G80" s="59"/>
      <c r="H80" s="73" t="s">
        <v>65</v>
      </c>
      <c r="I80" s="1859"/>
      <c r="J80" s="63">
        <f t="shared" si="0"/>
        <v>43237</v>
      </c>
      <c r="K80" s="64">
        <v>43252</v>
      </c>
      <c r="L80" s="64">
        <f t="shared" si="2"/>
        <v>43312</v>
      </c>
      <c r="M80" s="64">
        <f t="shared" si="1"/>
        <v>43342</v>
      </c>
      <c r="N80" s="65">
        <v>3</v>
      </c>
      <c r="O80" s="64">
        <f t="shared" si="3"/>
        <v>43402</v>
      </c>
      <c r="P80" s="66">
        <f t="shared" si="4"/>
        <v>43432</v>
      </c>
    </row>
    <row r="81" spans="1:16" s="57" customFormat="1" ht="135" x14ac:dyDescent="0.2">
      <c r="A81" s="48">
        <v>9</v>
      </c>
      <c r="B81" s="58" t="s">
        <v>138</v>
      </c>
      <c r="C81" s="59" t="s">
        <v>173</v>
      </c>
      <c r="D81" s="60" t="s">
        <v>174</v>
      </c>
      <c r="E81" s="61">
        <v>7544000000</v>
      </c>
      <c r="F81" s="58"/>
      <c r="G81" s="59"/>
      <c r="H81" s="73" t="s">
        <v>65</v>
      </c>
      <c r="I81" s="1859"/>
      <c r="J81" s="63">
        <f t="shared" si="0"/>
        <v>43237</v>
      </c>
      <c r="K81" s="64">
        <v>43252</v>
      </c>
      <c r="L81" s="64">
        <f t="shared" si="2"/>
        <v>43312</v>
      </c>
      <c r="M81" s="64">
        <f t="shared" si="1"/>
        <v>43342</v>
      </c>
      <c r="N81" s="65">
        <v>4</v>
      </c>
      <c r="O81" s="64">
        <f>+M81+60</f>
        <v>43402</v>
      </c>
      <c r="P81" s="66">
        <f>+M81+N81*30</f>
        <v>43462</v>
      </c>
    </row>
    <row r="82" spans="1:16" s="57" customFormat="1" ht="135" x14ac:dyDescent="0.2">
      <c r="A82" s="48">
        <v>9</v>
      </c>
      <c r="B82" s="58" t="s">
        <v>138</v>
      </c>
      <c r="C82" s="74" t="s">
        <v>175</v>
      </c>
      <c r="D82" s="65" t="s">
        <v>174</v>
      </c>
      <c r="E82" s="75">
        <v>656000000</v>
      </c>
      <c r="F82" s="76"/>
      <c r="G82" s="74"/>
      <c r="H82" s="73" t="s">
        <v>65</v>
      </c>
      <c r="I82" s="1859"/>
      <c r="J82" s="63">
        <f t="shared" si="0"/>
        <v>43237</v>
      </c>
      <c r="K82" s="64">
        <v>43252</v>
      </c>
      <c r="L82" s="64">
        <f t="shared" si="2"/>
        <v>43312</v>
      </c>
      <c r="M82" s="64">
        <f t="shared" si="1"/>
        <v>43342</v>
      </c>
      <c r="N82" s="65">
        <v>4</v>
      </c>
      <c r="O82" s="64">
        <f>+M82+60</f>
        <v>43402</v>
      </c>
      <c r="P82" s="66">
        <f>+M82+N82*30</f>
        <v>43462</v>
      </c>
    </row>
    <row r="83" spans="1:16" s="57" customFormat="1" ht="135" x14ac:dyDescent="0.2">
      <c r="A83" s="48">
        <v>9</v>
      </c>
      <c r="B83" s="58" t="s">
        <v>138</v>
      </c>
      <c r="C83" s="74" t="s">
        <v>176</v>
      </c>
      <c r="D83" s="65" t="s">
        <v>177</v>
      </c>
      <c r="E83" s="75">
        <v>2500000000</v>
      </c>
      <c r="F83" s="76"/>
      <c r="G83" s="74"/>
      <c r="H83" s="73" t="s">
        <v>74</v>
      </c>
      <c r="I83" s="1859"/>
      <c r="J83" s="63">
        <f>+K83-15</f>
        <v>43237</v>
      </c>
      <c r="K83" s="64">
        <v>43252</v>
      </c>
      <c r="L83" s="64">
        <f>+K83+60</f>
        <v>43312</v>
      </c>
      <c r="M83" s="64">
        <f>+L83+30</f>
        <v>43342</v>
      </c>
      <c r="N83" s="65">
        <v>4</v>
      </c>
      <c r="O83" s="64">
        <f>+M83+60</f>
        <v>43402</v>
      </c>
      <c r="P83" s="66">
        <f>+M83+N83*30</f>
        <v>43462</v>
      </c>
    </row>
    <row r="84" spans="1:16" s="57" customFormat="1" ht="60" x14ac:dyDescent="0.2">
      <c r="A84" s="48">
        <v>4</v>
      </c>
      <c r="B84" s="77"/>
      <c r="C84" s="74" t="s">
        <v>178</v>
      </c>
      <c r="D84" s="65" t="s">
        <v>179</v>
      </c>
      <c r="E84" s="75">
        <v>15000000000</v>
      </c>
      <c r="F84" s="76" t="s">
        <v>180</v>
      </c>
      <c r="G84" s="74"/>
      <c r="H84" s="73"/>
      <c r="I84" s="1860"/>
      <c r="J84" s="63">
        <f t="shared" si="0"/>
        <v>43131</v>
      </c>
      <c r="K84" s="64">
        <v>43146</v>
      </c>
      <c r="L84" s="64">
        <f t="shared" si="2"/>
        <v>43206</v>
      </c>
      <c r="M84" s="64">
        <f t="shared" si="1"/>
        <v>43236</v>
      </c>
      <c r="N84" s="65">
        <v>4</v>
      </c>
      <c r="O84" s="64">
        <f>+M84+60</f>
        <v>43296</v>
      </c>
      <c r="P84" s="66">
        <f>+M84+N84*30</f>
        <v>43356</v>
      </c>
    </row>
    <row r="85" spans="1:16" s="57" customFormat="1" ht="15.75" thickBot="1" x14ac:dyDescent="0.25">
      <c r="A85" s="48"/>
      <c r="B85" s="78"/>
      <c r="C85" s="79"/>
      <c r="D85" s="80"/>
      <c r="E85" s="81"/>
      <c r="F85" s="82"/>
      <c r="G85" s="80"/>
      <c r="H85" s="80"/>
      <c r="I85" s="83"/>
      <c r="J85" s="78"/>
      <c r="K85" s="84"/>
      <c r="L85" s="84"/>
      <c r="M85" s="84"/>
      <c r="N85" s="85"/>
      <c r="O85" s="85"/>
      <c r="P85" s="86"/>
    </row>
    <row r="86" spans="1:16" x14ac:dyDescent="0.2">
      <c r="E86" s="88">
        <f>+SUBTOTAL(9,E5:E85)</f>
        <v>331341765337</v>
      </c>
    </row>
  </sheetData>
  <autoFilter ref="A4:R84" xr:uid="{00000000-0009-0000-0000-00001B000000}"/>
  <mergeCells count="7">
    <mergeCell ref="I5:I84"/>
    <mergeCell ref="B1:P1"/>
    <mergeCell ref="B3:B4"/>
    <mergeCell ref="C3:C4"/>
    <mergeCell ref="D3:D4"/>
    <mergeCell ref="E3:E4"/>
    <mergeCell ref="J3:P3"/>
  </mergeCells>
  <printOptions horizontalCentered="1"/>
  <pageMargins left="0.39370078740157483" right="0.39370078740157483" top="0.39370078740157483" bottom="0.39370078740157483" header="0.19685039370078741" footer="0.19685039370078741"/>
  <pageSetup scale="26" orientation="landscape" r:id="rId1"/>
  <legacyDrawing r:id="rId2"/>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9" tint="0.59999389629810485"/>
  </sheetPr>
  <dimension ref="A1:AZ16"/>
  <sheetViews>
    <sheetView zoomScale="90" zoomScaleNormal="90" workbookViewId="0">
      <pane xSplit="4" ySplit="4" topLeftCell="E5" activePane="bottomRight" state="frozen"/>
      <selection activeCell="D5" sqref="D5"/>
      <selection pane="topRight" activeCell="D5" sqref="D5"/>
      <selection pane="bottomLeft" activeCell="D5" sqref="D5"/>
      <selection pane="bottomRight" activeCell="C7" sqref="C7"/>
    </sheetView>
  </sheetViews>
  <sheetFormatPr baseColWidth="10" defaultRowHeight="12.75" x14ac:dyDescent="0.2"/>
  <cols>
    <col min="1" max="1" width="14" style="1" customWidth="1"/>
    <col min="2" max="2" width="11.42578125" style="9"/>
    <col min="3" max="3" width="60.7109375" style="1" customWidth="1"/>
    <col min="4" max="5" width="17.7109375" style="1" customWidth="1"/>
    <col min="6" max="6" width="8.7109375" style="1" customWidth="1"/>
    <col min="7" max="7" width="17.7109375" style="1" customWidth="1"/>
    <col min="8" max="8" width="8.7109375" style="1" customWidth="1"/>
    <col min="9" max="9" width="17.7109375" style="1" customWidth="1"/>
    <col min="10" max="10" width="8.7109375" style="1" customWidth="1"/>
    <col min="11" max="11" width="17.7109375" style="1" customWidth="1"/>
    <col min="12" max="12" width="8.7109375" style="1" customWidth="1"/>
    <col min="13" max="13" width="17.7109375" style="1" customWidth="1"/>
    <col min="14" max="14" width="8.7109375" style="1" customWidth="1"/>
    <col min="15" max="15" width="17.7109375" style="1" customWidth="1"/>
    <col min="16" max="16" width="8.7109375" style="1" customWidth="1"/>
    <col min="17" max="17" width="17.7109375" style="1" customWidth="1"/>
    <col min="18" max="18" width="8.7109375" style="1" customWidth="1"/>
    <col min="19" max="19" width="17.7109375" style="1" customWidth="1"/>
    <col min="20" max="20" width="8.7109375" style="1" customWidth="1"/>
    <col min="21" max="21" width="17.7109375" style="1" customWidth="1"/>
    <col min="22" max="22" width="8.7109375" style="1" customWidth="1"/>
    <col min="23" max="23" width="17.7109375" style="1" customWidth="1"/>
    <col min="24" max="24" width="8.7109375" style="1" customWidth="1"/>
    <col min="25" max="25" width="17.7109375" style="1" customWidth="1"/>
    <col min="26" max="26" width="8.7109375" style="1" customWidth="1"/>
    <col min="27" max="27" width="17.7109375" style="1" customWidth="1"/>
    <col min="28" max="28" width="8.7109375" style="1" customWidth="1"/>
    <col min="29" max="29" width="17.7109375" style="1" customWidth="1"/>
    <col min="30" max="30" width="8.7109375" style="1" customWidth="1"/>
    <col min="31" max="31" width="17.7109375" style="1" customWidth="1"/>
    <col min="32" max="32" width="8.7109375" style="1" customWidth="1"/>
    <col min="33" max="33" width="17.7109375" style="1" customWidth="1"/>
    <col min="34" max="34" width="8.7109375" style="1" customWidth="1"/>
    <col min="35" max="35" width="17.7109375" style="1" customWidth="1"/>
    <col min="36" max="36" width="8.7109375" style="1" customWidth="1"/>
    <col min="37" max="37" width="17.7109375" style="1" customWidth="1"/>
    <col min="38" max="38" width="8.7109375" style="1" customWidth="1"/>
    <col min="39" max="39" width="17.7109375" style="1" customWidth="1"/>
    <col min="40" max="40" width="8.7109375" style="1" customWidth="1"/>
    <col min="41" max="41" width="17.7109375" style="1" customWidth="1"/>
    <col min="42" max="42" width="8.7109375" style="1" customWidth="1"/>
    <col min="43" max="43" width="17.7109375" style="1" customWidth="1"/>
    <col min="44" max="44" width="8.7109375" style="1" customWidth="1"/>
    <col min="45" max="45" width="17.7109375" style="1" customWidth="1"/>
    <col min="46" max="46" width="8.7109375" style="1" customWidth="1"/>
    <col min="47" max="47" width="17.7109375" style="1" customWidth="1"/>
    <col min="48" max="48" width="8.7109375" style="1" customWidth="1"/>
    <col min="49" max="49" width="17.7109375" style="1" customWidth="1"/>
    <col min="50" max="50" width="8.7109375" style="1" customWidth="1"/>
    <col min="51" max="51" width="17.7109375" style="1" customWidth="1"/>
    <col min="52" max="52" width="8.7109375" style="1" customWidth="1"/>
    <col min="53" max="16384" width="11.42578125" style="1"/>
  </cols>
  <sheetData>
    <row r="1" spans="1:52" ht="15.75" x14ac:dyDescent="0.2">
      <c r="B1" s="1869" t="s">
        <v>39</v>
      </c>
      <c r="C1" s="1869"/>
      <c r="D1" s="1869"/>
    </row>
    <row r="3" spans="1:52" x14ac:dyDescent="0.2">
      <c r="A3" s="1870" t="s">
        <v>38</v>
      </c>
      <c r="B3" s="1872" t="s">
        <v>1</v>
      </c>
      <c r="C3" s="1872" t="s">
        <v>2</v>
      </c>
      <c r="D3" s="1873" t="s">
        <v>3</v>
      </c>
      <c r="E3" s="1866" t="s">
        <v>4</v>
      </c>
      <c r="F3" s="1866"/>
      <c r="G3" s="1866"/>
      <c r="H3" s="1866"/>
      <c r="I3" s="1866" t="s">
        <v>5</v>
      </c>
      <c r="J3" s="1866"/>
      <c r="K3" s="1866"/>
      <c r="L3" s="1866"/>
      <c r="M3" s="1866" t="s">
        <v>6</v>
      </c>
      <c r="N3" s="1866"/>
      <c r="O3" s="1866"/>
      <c r="P3" s="1866"/>
      <c r="Q3" s="1866" t="s">
        <v>7</v>
      </c>
      <c r="R3" s="1866"/>
      <c r="S3" s="1866"/>
      <c r="T3" s="1866"/>
      <c r="U3" s="1866" t="s">
        <v>8</v>
      </c>
      <c r="V3" s="1866"/>
      <c r="W3" s="1866"/>
      <c r="X3" s="1866"/>
      <c r="Y3" s="1866" t="s">
        <v>9</v>
      </c>
      <c r="Z3" s="1866"/>
      <c r="AA3" s="1866"/>
      <c r="AB3" s="1866"/>
      <c r="AC3" s="1866" t="s">
        <v>10</v>
      </c>
      <c r="AD3" s="1866"/>
      <c r="AE3" s="1866"/>
      <c r="AF3" s="1866"/>
      <c r="AG3" s="1866" t="s">
        <v>11</v>
      </c>
      <c r="AH3" s="1866"/>
      <c r="AI3" s="1866"/>
      <c r="AJ3" s="1866"/>
      <c r="AK3" s="1866" t="s">
        <v>12</v>
      </c>
      <c r="AL3" s="1866"/>
      <c r="AM3" s="1866"/>
      <c r="AN3" s="1866"/>
      <c r="AO3" s="1866" t="s">
        <v>13</v>
      </c>
      <c r="AP3" s="1866"/>
      <c r="AQ3" s="1866"/>
      <c r="AR3" s="1866"/>
      <c r="AS3" s="1866" t="s">
        <v>14</v>
      </c>
      <c r="AT3" s="1866"/>
      <c r="AU3" s="1866"/>
      <c r="AV3" s="1866"/>
      <c r="AW3" s="1866" t="s">
        <v>15</v>
      </c>
      <c r="AX3" s="1866"/>
      <c r="AY3" s="1866"/>
      <c r="AZ3" s="1866"/>
    </row>
    <row r="4" spans="1:52" x14ac:dyDescent="0.2">
      <c r="A4" s="1871"/>
      <c r="B4" s="1872"/>
      <c r="C4" s="1872"/>
      <c r="D4" s="1873"/>
      <c r="E4" s="22" t="s">
        <v>16</v>
      </c>
      <c r="F4" s="22" t="s">
        <v>17</v>
      </c>
      <c r="G4" s="22" t="s">
        <v>18</v>
      </c>
      <c r="H4" s="22" t="s">
        <v>17</v>
      </c>
      <c r="I4" s="22" t="s">
        <v>16</v>
      </c>
      <c r="J4" s="22" t="s">
        <v>17</v>
      </c>
      <c r="K4" s="22" t="s">
        <v>18</v>
      </c>
      <c r="L4" s="22" t="s">
        <v>17</v>
      </c>
      <c r="M4" s="22" t="s">
        <v>16</v>
      </c>
      <c r="N4" s="22" t="s">
        <v>17</v>
      </c>
      <c r="O4" s="22" t="s">
        <v>18</v>
      </c>
      <c r="P4" s="22" t="s">
        <v>17</v>
      </c>
      <c r="Q4" s="22" t="s">
        <v>16</v>
      </c>
      <c r="R4" s="22" t="s">
        <v>17</v>
      </c>
      <c r="S4" s="22" t="s">
        <v>18</v>
      </c>
      <c r="T4" s="22" t="s">
        <v>17</v>
      </c>
      <c r="U4" s="22" t="s">
        <v>16</v>
      </c>
      <c r="V4" s="22" t="s">
        <v>17</v>
      </c>
      <c r="W4" s="22" t="s">
        <v>18</v>
      </c>
      <c r="X4" s="22" t="s">
        <v>17</v>
      </c>
      <c r="Y4" s="22" t="s">
        <v>16</v>
      </c>
      <c r="Z4" s="22" t="s">
        <v>17</v>
      </c>
      <c r="AA4" s="22" t="s">
        <v>18</v>
      </c>
      <c r="AB4" s="22" t="s">
        <v>17</v>
      </c>
      <c r="AC4" s="22" t="s">
        <v>16</v>
      </c>
      <c r="AD4" s="22" t="s">
        <v>17</v>
      </c>
      <c r="AE4" s="22" t="s">
        <v>18</v>
      </c>
      <c r="AF4" s="22" t="s">
        <v>17</v>
      </c>
      <c r="AG4" s="22" t="s">
        <v>16</v>
      </c>
      <c r="AH4" s="22" t="s">
        <v>17</v>
      </c>
      <c r="AI4" s="22" t="s">
        <v>18</v>
      </c>
      <c r="AJ4" s="22" t="s">
        <v>17</v>
      </c>
      <c r="AK4" s="22" t="s">
        <v>16</v>
      </c>
      <c r="AL4" s="22" t="s">
        <v>17</v>
      </c>
      <c r="AM4" s="22" t="s">
        <v>18</v>
      </c>
      <c r="AN4" s="22" t="s">
        <v>17</v>
      </c>
      <c r="AO4" s="22" t="s">
        <v>16</v>
      </c>
      <c r="AP4" s="22" t="s">
        <v>17</v>
      </c>
      <c r="AQ4" s="22" t="s">
        <v>18</v>
      </c>
      <c r="AR4" s="22" t="s">
        <v>17</v>
      </c>
      <c r="AS4" s="22" t="s">
        <v>16</v>
      </c>
      <c r="AT4" s="22" t="s">
        <v>17</v>
      </c>
      <c r="AU4" s="22" t="s">
        <v>18</v>
      </c>
      <c r="AV4" s="22" t="s">
        <v>17</v>
      </c>
      <c r="AW4" s="22" t="s">
        <v>16</v>
      </c>
      <c r="AX4" s="22" t="s">
        <v>17</v>
      </c>
      <c r="AY4" s="22" t="s">
        <v>18</v>
      </c>
      <c r="AZ4" s="22" t="s">
        <v>17</v>
      </c>
    </row>
    <row r="5" spans="1:52" s="8" customFormat="1" x14ac:dyDescent="0.2">
      <c r="B5" s="2" t="s">
        <v>19</v>
      </c>
      <c r="C5" s="10"/>
      <c r="D5" s="11"/>
      <c r="E5" s="5">
        <v>0</v>
      </c>
      <c r="F5" s="6">
        <f>IFERROR(E5/$D5,0)</f>
        <v>0</v>
      </c>
      <c r="G5" s="5">
        <v>0</v>
      </c>
      <c r="H5" s="6">
        <f>IFERROR(G5/$D5,0)</f>
        <v>0</v>
      </c>
      <c r="I5" s="5">
        <v>0</v>
      </c>
      <c r="J5" s="7">
        <f>IFERROR(I5/$D5,0)</f>
        <v>0</v>
      </c>
      <c r="K5" s="5">
        <v>0</v>
      </c>
      <c r="L5" s="7">
        <f>IFERROR(K5/$D5,0)</f>
        <v>0</v>
      </c>
      <c r="M5" s="5">
        <v>0</v>
      </c>
      <c r="N5" s="6">
        <f>IFERROR(M5/$D5,0)</f>
        <v>0</v>
      </c>
      <c r="O5" s="5">
        <v>0</v>
      </c>
      <c r="P5" s="6">
        <f>IFERROR(O5/$D5,0)</f>
        <v>0</v>
      </c>
      <c r="Q5" s="5">
        <v>0</v>
      </c>
      <c r="R5" s="7">
        <f>IFERROR(Q5/$D5,0)</f>
        <v>0</v>
      </c>
      <c r="S5" s="5">
        <v>0</v>
      </c>
      <c r="T5" s="7">
        <f>IFERROR(S5/$D5,0)</f>
        <v>0</v>
      </c>
      <c r="U5" s="5">
        <v>0</v>
      </c>
      <c r="V5" s="6">
        <f>IFERROR(U5/$D5,0)</f>
        <v>0</v>
      </c>
      <c r="W5" s="5">
        <v>0</v>
      </c>
      <c r="X5" s="6">
        <f>IFERROR(W5/$D5,0)</f>
        <v>0</v>
      </c>
      <c r="Y5" s="5">
        <v>0</v>
      </c>
      <c r="Z5" s="7">
        <f>IFERROR(Y5/$D5,0)</f>
        <v>0</v>
      </c>
      <c r="AA5" s="5">
        <v>0</v>
      </c>
      <c r="AB5" s="7">
        <f>IFERROR(AA5/$D5,0)</f>
        <v>0</v>
      </c>
      <c r="AC5" s="5">
        <v>0</v>
      </c>
      <c r="AD5" s="6">
        <f>IFERROR(AC5/$D5,0)</f>
        <v>0</v>
      </c>
      <c r="AE5" s="5">
        <v>0</v>
      </c>
      <c r="AF5" s="6">
        <f>IFERROR(AE5/$D5,0)</f>
        <v>0</v>
      </c>
      <c r="AG5" s="5">
        <v>0</v>
      </c>
      <c r="AH5" s="7">
        <f>IFERROR(AG5/$D5,0)</f>
        <v>0</v>
      </c>
      <c r="AI5" s="5">
        <v>0</v>
      </c>
      <c r="AJ5" s="7">
        <f>IFERROR(AI5/$D5,0)</f>
        <v>0</v>
      </c>
      <c r="AK5" s="5">
        <v>0</v>
      </c>
      <c r="AL5" s="6">
        <f>IFERROR(AK5/$D5,0)</f>
        <v>0</v>
      </c>
      <c r="AM5" s="5">
        <v>0</v>
      </c>
      <c r="AN5" s="6">
        <f>IFERROR(AM5/$D5,0)</f>
        <v>0</v>
      </c>
      <c r="AO5" s="5">
        <v>0</v>
      </c>
      <c r="AP5" s="7">
        <f>IFERROR(AO5/$D5,0)</f>
        <v>0</v>
      </c>
      <c r="AQ5" s="5">
        <v>0</v>
      </c>
      <c r="AR5" s="7">
        <f>IFERROR(AQ5/$D5,0)</f>
        <v>0</v>
      </c>
      <c r="AS5" s="5">
        <v>0</v>
      </c>
      <c r="AT5" s="6">
        <f>IFERROR(AS5/$D5,0)</f>
        <v>0</v>
      </c>
      <c r="AU5" s="5">
        <v>0</v>
      </c>
      <c r="AV5" s="6">
        <f>IFERROR(AU5/$D5,0)</f>
        <v>0</v>
      </c>
      <c r="AW5" s="5">
        <v>0</v>
      </c>
      <c r="AX5" s="7">
        <f>IFERROR(AW5/$D5,0)</f>
        <v>0</v>
      </c>
      <c r="AY5" s="5">
        <v>0</v>
      </c>
      <c r="AZ5" s="7">
        <f>IFERROR(AY5/$D5,0)</f>
        <v>0</v>
      </c>
    </row>
    <row r="6" spans="1:52" x14ac:dyDescent="0.2">
      <c r="B6" s="1867" t="s">
        <v>24</v>
      </c>
      <c r="C6" s="1867"/>
      <c r="D6" s="12">
        <f>SUM(D5:D5)</f>
        <v>0</v>
      </c>
      <c r="E6" s="12">
        <f>SUM(E5:E5)</f>
        <v>0</v>
      </c>
      <c r="F6" s="13">
        <f>IFERROR(E6/$D6,0)</f>
        <v>0</v>
      </c>
      <c r="G6" s="12">
        <f>SUM(G5:G5)</f>
        <v>0</v>
      </c>
      <c r="H6" s="13">
        <f>IFERROR(G6/$D6,0)</f>
        <v>0</v>
      </c>
      <c r="I6" s="12">
        <f>SUM(I5:I5)</f>
        <v>0</v>
      </c>
      <c r="J6" s="13">
        <f>IFERROR(I6/$D6,0)</f>
        <v>0</v>
      </c>
      <c r="K6" s="12">
        <f>SUM(K5:K5)</f>
        <v>0</v>
      </c>
      <c r="L6" s="13">
        <f>IFERROR(K6/$D6,0)</f>
        <v>0</v>
      </c>
      <c r="M6" s="12">
        <f>SUM(M5:M5)</f>
        <v>0</v>
      </c>
      <c r="N6" s="13">
        <f>IFERROR(M6/$D6,0)</f>
        <v>0</v>
      </c>
      <c r="O6" s="12">
        <f>SUM(O5:O5)</f>
        <v>0</v>
      </c>
      <c r="P6" s="13">
        <f>IFERROR(O6/$D6,0)</f>
        <v>0</v>
      </c>
      <c r="Q6" s="12">
        <f>SUM(Q5:Q5)</f>
        <v>0</v>
      </c>
      <c r="R6" s="13">
        <f>IFERROR(Q6/$D6,0)</f>
        <v>0</v>
      </c>
      <c r="S6" s="12">
        <f>SUM(S5:S5)</f>
        <v>0</v>
      </c>
      <c r="T6" s="13">
        <f>IFERROR(S6/$D6,0)</f>
        <v>0</v>
      </c>
      <c r="U6" s="12">
        <f>SUM(U5:U5)</f>
        <v>0</v>
      </c>
      <c r="V6" s="13">
        <f>IFERROR(U6/$D6,0)</f>
        <v>0</v>
      </c>
      <c r="W6" s="12">
        <f>SUM(W5:W5)</f>
        <v>0</v>
      </c>
      <c r="X6" s="13">
        <f>IFERROR(W6/$D6,0)</f>
        <v>0</v>
      </c>
      <c r="Y6" s="12">
        <f>SUM(Y5:Y5)</f>
        <v>0</v>
      </c>
      <c r="Z6" s="13">
        <f>IFERROR(Y6/$D6,0)</f>
        <v>0</v>
      </c>
      <c r="AA6" s="12">
        <f>SUM(AA5:AA5)</f>
        <v>0</v>
      </c>
      <c r="AB6" s="13">
        <f>IFERROR(AA6/$D6,0)</f>
        <v>0</v>
      </c>
      <c r="AC6" s="12">
        <f>SUM(AC5:AC5)</f>
        <v>0</v>
      </c>
      <c r="AD6" s="13">
        <f>IFERROR(AC6/$D6,0)</f>
        <v>0</v>
      </c>
      <c r="AE6" s="12">
        <f>SUM(AE5:AE5)</f>
        <v>0</v>
      </c>
      <c r="AF6" s="13">
        <f>IFERROR(AE6/$D6,0)</f>
        <v>0</v>
      </c>
      <c r="AG6" s="12">
        <f>SUM(AG5:AG5)</f>
        <v>0</v>
      </c>
      <c r="AH6" s="13">
        <f>IFERROR(AG6/$D6,0)</f>
        <v>0</v>
      </c>
      <c r="AI6" s="12">
        <f>SUM(AI5:AI5)</f>
        <v>0</v>
      </c>
      <c r="AJ6" s="13">
        <f>IFERROR(AI6/$D6,0)</f>
        <v>0</v>
      </c>
      <c r="AK6" s="12">
        <f>SUM(AK5:AK5)</f>
        <v>0</v>
      </c>
      <c r="AL6" s="13">
        <f>IFERROR(AK6/$D6,0)</f>
        <v>0</v>
      </c>
      <c r="AM6" s="12">
        <f>SUM(AM5:AM5)</f>
        <v>0</v>
      </c>
      <c r="AN6" s="13">
        <f>IFERROR(AM6/$D6,0)</f>
        <v>0</v>
      </c>
      <c r="AO6" s="12">
        <f>SUM(AO5:AO5)</f>
        <v>0</v>
      </c>
      <c r="AP6" s="13">
        <f>IFERROR(AO6/$D6,0)</f>
        <v>0</v>
      </c>
      <c r="AQ6" s="12">
        <f>SUM(AQ5:AQ5)</f>
        <v>0</v>
      </c>
      <c r="AR6" s="13">
        <f>IFERROR(AQ6/$D6,0)</f>
        <v>0</v>
      </c>
      <c r="AS6" s="12">
        <f>SUM(AS5:AS5)</f>
        <v>0</v>
      </c>
      <c r="AT6" s="13">
        <f>IFERROR(AS6/$D6,0)</f>
        <v>0</v>
      </c>
      <c r="AU6" s="12">
        <f>SUM(AU5:AU5)</f>
        <v>0</v>
      </c>
      <c r="AV6" s="13">
        <f>IFERROR(AU6/$D6,0)</f>
        <v>0</v>
      </c>
      <c r="AW6" s="12">
        <f>SUM(AW5:AW5)</f>
        <v>0</v>
      </c>
      <c r="AX6" s="13">
        <f>IFERROR(AW6/$D6,0)</f>
        <v>0</v>
      </c>
      <c r="AY6" s="12">
        <f>SUM(AY5:AY5)</f>
        <v>0</v>
      </c>
      <c r="AZ6" s="13">
        <f>IFERROR(AY6/$D6,0)</f>
        <v>0</v>
      </c>
    </row>
    <row r="7" spans="1:52" s="8" customFormat="1" ht="25.5" x14ac:dyDescent="0.2">
      <c r="A7" s="2">
        <v>2403060014</v>
      </c>
      <c r="B7" s="2" t="s">
        <v>25</v>
      </c>
      <c r="C7" s="10" t="s">
        <v>37</v>
      </c>
      <c r="D7" s="11">
        <v>0</v>
      </c>
      <c r="E7" s="17">
        <v>0</v>
      </c>
      <c r="F7" s="6">
        <f>IFERROR(E7/$D7,0)</f>
        <v>0</v>
      </c>
      <c r="G7" s="5">
        <v>0</v>
      </c>
      <c r="H7" s="6">
        <f>IFERROR(G7/$D7,0)</f>
        <v>0</v>
      </c>
      <c r="I7" s="5">
        <v>0</v>
      </c>
      <c r="J7" s="7">
        <f>IFERROR(I7/$D7,0)</f>
        <v>0</v>
      </c>
      <c r="K7" s="5">
        <v>0</v>
      </c>
      <c r="L7" s="7">
        <f>IFERROR(K7/$D7,0)</f>
        <v>0</v>
      </c>
      <c r="M7" s="5">
        <f>+I7</f>
        <v>0</v>
      </c>
      <c r="N7" s="6">
        <f>IFERROR(M7/$D7,0)</f>
        <v>0</v>
      </c>
      <c r="O7" s="5">
        <v>255000000</v>
      </c>
      <c r="P7" s="6">
        <f>IFERROR(O7/$D7,0)</f>
        <v>0</v>
      </c>
      <c r="Q7" s="5">
        <f>+M7</f>
        <v>0</v>
      </c>
      <c r="R7" s="7">
        <f>IFERROR(Q7/$D7,0)</f>
        <v>0</v>
      </c>
      <c r="S7" s="5">
        <v>0</v>
      </c>
      <c r="T7" s="7">
        <f>IFERROR(S7/$D7,0)</f>
        <v>0</v>
      </c>
      <c r="U7" s="5">
        <v>0</v>
      </c>
      <c r="V7" s="6">
        <f>IFERROR(U7/$D7,0)</f>
        <v>0</v>
      </c>
      <c r="W7" s="5">
        <v>0</v>
      </c>
      <c r="X7" s="6">
        <f>IFERROR(W7/$D7,0)</f>
        <v>0</v>
      </c>
      <c r="Y7" s="5">
        <v>0</v>
      </c>
      <c r="Z7" s="7">
        <f>IFERROR(Y7/$D7,0)</f>
        <v>0</v>
      </c>
      <c r="AA7" s="5">
        <v>0</v>
      </c>
      <c r="AB7" s="7">
        <f>IFERROR(AA7/$D7,0)</f>
        <v>0</v>
      </c>
      <c r="AC7" s="5">
        <v>0</v>
      </c>
      <c r="AD7" s="6">
        <f>IFERROR(AC7/$D7,0)</f>
        <v>0</v>
      </c>
      <c r="AE7" s="5">
        <v>0</v>
      </c>
      <c r="AF7" s="6">
        <f>IFERROR(AE7/$D7,0)</f>
        <v>0</v>
      </c>
      <c r="AG7" s="5">
        <v>0</v>
      </c>
      <c r="AH7" s="7">
        <f>IFERROR(AG7/$D7,0)</f>
        <v>0</v>
      </c>
      <c r="AI7" s="5">
        <v>0</v>
      </c>
      <c r="AJ7" s="7">
        <f>IFERROR(AI7/$D7,0)</f>
        <v>0</v>
      </c>
      <c r="AK7" s="5">
        <v>0</v>
      </c>
      <c r="AL7" s="6">
        <f>IFERROR(AK7/$D7,0)</f>
        <v>0</v>
      </c>
      <c r="AM7" s="5">
        <v>0</v>
      </c>
      <c r="AN7" s="6">
        <f>IFERROR(AM7/$D7,0)</f>
        <v>0</v>
      </c>
      <c r="AO7" s="5">
        <v>0</v>
      </c>
      <c r="AP7" s="7">
        <f>IFERROR(AO7/$D7,0)</f>
        <v>0</v>
      </c>
      <c r="AQ7" s="5">
        <v>0</v>
      </c>
      <c r="AR7" s="7">
        <f>IFERROR(AQ7/$D7,0)</f>
        <v>0</v>
      </c>
      <c r="AS7" s="5">
        <v>0</v>
      </c>
      <c r="AT7" s="6">
        <f>IFERROR(AS7/$D7,0)</f>
        <v>0</v>
      </c>
      <c r="AU7" s="17">
        <v>0</v>
      </c>
      <c r="AV7" s="6">
        <f>IFERROR(AU7/$D7,0)</f>
        <v>0</v>
      </c>
      <c r="AW7" s="5">
        <v>0</v>
      </c>
      <c r="AX7" s="7">
        <f>IFERROR(AW7/$D7,0)</f>
        <v>0</v>
      </c>
      <c r="AY7" s="5">
        <v>0</v>
      </c>
      <c r="AZ7" s="7">
        <f>IFERROR(AY7/$D7,0)</f>
        <v>0</v>
      </c>
    </row>
    <row r="8" spans="1:52" x14ac:dyDescent="0.2">
      <c r="B8" s="1867" t="s">
        <v>35</v>
      </c>
      <c r="C8" s="1867"/>
      <c r="D8" s="12">
        <f>SUM(D7:D7)</f>
        <v>0</v>
      </c>
      <c r="E8" s="12">
        <f>SUM(E7:E7)</f>
        <v>0</v>
      </c>
      <c r="F8" s="13">
        <f>IFERROR(E8/$D8,0)</f>
        <v>0</v>
      </c>
      <c r="G8" s="12">
        <f>SUM(G7:G7)</f>
        <v>0</v>
      </c>
      <c r="H8" s="13">
        <f>IFERROR(G8/$D8,0)</f>
        <v>0</v>
      </c>
      <c r="I8" s="12">
        <f>SUM(I7:I7)</f>
        <v>0</v>
      </c>
      <c r="J8" s="13">
        <f>IFERROR(I8/$D8,0)</f>
        <v>0</v>
      </c>
      <c r="K8" s="12">
        <f>SUM(K7:K7)</f>
        <v>0</v>
      </c>
      <c r="L8" s="13">
        <f>IFERROR(K8/$D8,0)</f>
        <v>0</v>
      </c>
      <c r="M8" s="12">
        <f>SUM(M7:M7)</f>
        <v>0</v>
      </c>
      <c r="N8" s="13">
        <f>IFERROR(M8/$D8,0)</f>
        <v>0</v>
      </c>
      <c r="O8" s="12">
        <f>SUM(O7:O7)</f>
        <v>255000000</v>
      </c>
      <c r="P8" s="13">
        <f>IFERROR(O8/$D8,0)</f>
        <v>0</v>
      </c>
      <c r="Q8" s="12">
        <f>SUM(Q7:Q7)</f>
        <v>0</v>
      </c>
      <c r="R8" s="13">
        <f>IFERROR(Q8/$D8,0)</f>
        <v>0</v>
      </c>
      <c r="S8" s="12">
        <f>SUM(S7:S7)</f>
        <v>0</v>
      </c>
      <c r="T8" s="13">
        <f>IFERROR(S8/$D8,0)</f>
        <v>0</v>
      </c>
      <c r="U8" s="12">
        <f>SUM(U7:U7)</f>
        <v>0</v>
      </c>
      <c r="V8" s="13">
        <f>IFERROR(U8/$D8,0)</f>
        <v>0</v>
      </c>
      <c r="W8" s="12">
        <f>SUM(W7:W7)</f>
        <v>0</v>
      </c>
      <c r="X8" s="13">
        <f>IFERROR(W8/$D8,0)</f>
        <v>0</v>
      </c>
      <c r="Y8" s="12">
        <f>SUM(Y7:Y7)</f>
        <v>0</v>
      </c>
      <c r="Z8" s="13">
        <f>IFERROR(Y8/$D8,0)</f>
        <v>0</v>
      </c>
      <c r="AA8" s="12">
        <f>SUM(AA7:AA7)</f>
        <v>0</v>
      </c>
      <c r="AB8" s="13">
        <f>IFERROR(AA8/$D8,0)</f>
        <v>0</v>
      </c>
      <c r="AC8" s="12">
        <f>SUM(AC7:AC7)</f>
        <v>0</v>
      </c>
      <c r="AD8" s="13">
        <f>IFERROR(AC8/$D8,0)</f>
        <v>0</v>
      </c>
      <c r="AE8" s="12">
        <f>SUM(AE7:AE7)</f>
        <v>0</v>
      </c>
      <c r="AF8" s="13">
        <f>IFERROR(AE8/$D8,0)</f>
        <v>0</v>
      </c>
      <c r="AG8" s="12">
        <f>SUM(AG7:AG7)</f>
        <v>0</v>
      </c>
      <c r="AH8" s="13">
        <f>IFERROR(AG8/$D8,0)</f>
        <v>0</v>
      </c>
      <c r="AI8" s="12">
        <f>SUM(AI7:AI7)</f>
        <v>0</v>
      </c>
      <c r="AJ8" s="13">
        <f>IFERROR(AI8/$D8,0)</f>
        <v>0</v>
      </c>
      <c r="AK8" s="12">
        <f>SUM(AK7:AK7)</f>
        <v>0</v>
      </c>
      <c r="AL8" s="13">
        <f>IFERROR(AK8/$D8,0)</f>
        <v>0</v>
      </c>
      <c r="AM8" s="12">
        <f>SUM(AM7:AM7)</f>
        <v>0</v>
      </c>
      <c r="AN8" s="13">
        <f>IFERROR(AM8/$D8,0)</f>
        <v>0</v>
      </c>
      <c r="AO8" s="12">
        <f>SUM(AO7:AO7)</f>
        <v>0</v>
      </c>
      <c r="AP8" s="13">
        <f>IFERROR(AO8/$D8,0)</f>
        <v>0</v>
      </c>
      <c r="AQ8" s="12">
        <f>SUM(AQ7:AQ7)</f>
        <v>0</v>
      </c>
      <c r="AR8" s="13">
        <f>IFERROR(AQ8/$D8,0)</f>
        <v>0</v>
      </c>
      <c r="AS8" s="12">
        <f>SUM(AS7:AS7)</f>
        <v>0</v>
      </c>
      <c r="AT8" s="13">
        <f>IFERROR(AS8/$D8,0)</f>
        <v>0</v>
      </c>
      <c r="AU8" s="12">
        <f>SUM(AU7:AU7)</f>
        <v>0</v>
      </c>
      <c r="AV8" s="13">
        <f>IFERROR(AU8/$D8,0)</f>
        <v>0</v>
      </c>
      <c r="AW8" s="12">
        <f>SUM(AW7:AW7)</f>
        <v>0</v>
      </c>
      <c r="AX8" s="13">
        <f>IFERROR(AW8/$D8,0)</f>
        <v>0</v>
      </c>
      <c r="AY8" s="12">
        <f>SUM(AY7:AY7)</f>
        <v>0</v>
      </c>
      <c r="AZ8" s="13">
        <f>IFERROR(AY8/$D8,0)</f>
        <v>0</v>
      </c>
    </row>
    <row r="9" spans="1:52" x14ac:dyDescent="0.2">
      <c r="B9" s="1868" t="s">
        <v>36</v>
      </c>
      <c r="C9" s="1868"/>
      <c r="D9" s="14">
        <f>D6+D8</f>
        <v>0</v>
      </c>
      <c r="E9" s="14">
        <f>E6+E8</f>
        <v>0</v>
      </c>
      <c r="F9" s="15">
        <f>IFERROR(E9/$D9,0)</f>
        <v>0</v>
      </c>
      <c r="G9" s="14">
        <f>G6+G8</f>
        <v>0</v>
      </c>
      <c r="H9" s="15">
        <f>IFERROR(G9/$D9,0)</f>
        <v>0</v>
      </c>
      <c r="I9" s="14">
        <f>I6+I8</f>
        <v>0</v>
      </c>
      <c r="J9" s="15">
        <f>IFERROR(I9/$D9,0)</f>
        <v>0</v>
      </c>
      <c r="K9" s="14">
        <f>K6+K8</f>
        <v>0</v>
      </c>
      <c r="L9" s="15">
        <f>IFERROR(K9/$D9,0)</f>
        <v>0</v>
      </c>
      <c r="M9" s="14">
        <f>M6+M8</f>
        <v>0</v>
      </c>
      <c r="N9" s="15">
        <f>IFERROR(M9/$D9,0)</f>
        <v>0</v>
      </c>
      <c r="O9" s="14">
        <f>O6+O8</f>
        <v>255000000</v>
      </c>
      <c r="P9" s="15">
        <f>IFERROR(O9/$D9,0)</f>
        <v>0</v>
      </c>
      <c r="Q9" s="14">
        <f>Q6+Q8</f>
        <v>0</v>
      </c>
      <c r="R9" s="15">
        <f>IFERROR(Q9/$D9,0)</f>
        <v>0</v>
      </c>
      <c r="S9" s="14">
        <f>S6+S8</f>
        <v>0</v>
      </c>
      <c r="T9" s="15">
        <f>IFERROR(S9/$D9,0)</f>
        <v>0</v>
      </c>
      <c r="U9" s="14">
        <f>U6+U8</f>
        <v>0</v>
      </c>
      <c r="V9" s="15">
        <f>IFERROR(U9/$D9,0)</f>
        <v>0</v>
      </c>
      <c r="W9" s="14">
        <f>W6+W8</f>
        <v>0</v>
      </c>
      <c r="X9" s="15">
        <f>IFERROR(W9/$D9,0)</f>
        <v>0</v>
      </c>
      <c r="Y9" s="14">
        <f>Y6+Y8</f>
        <v>0</v>
      </c>
      <c r="Z9" s="15">
        <f>IFERROR(Y9/$D9,0)</f>
        <v>0</v>
      </c>
      <c r="AA9" s="14">
        <f>AA6+AA8</f>
        <v>0</v>
      </c>
      <c r="AB9" s="15">
        <f>IFERROR(AA9/$D9,0)</f>
        <v>0</v>
      </c>
      <c r="AC9" s="14">
        <f>AC6+AC8</f>
        <v>0</v>
      </c>
      <c r="AD9" s="15">
        <f>IFERROR(AC9/$D9,0)</f>
        <v>0</v>
      </c>
      <c r="AE9" s="14">
        <f>AE6+AE8</f>
        <v>0</v>
      </c>
      <c r="AF9" s="15">
        <f>IFERROR(AE9/$D9,0)</f>
        <v>0</v>
      </c>
      <c r="AG9" s="14">
        <f>AG6+AG8</f>
        <v>0</v>
      </c>
      <c r="AH9" s="15">
        <f>IFERROR(AG9/$D9,0)</f>
        <v>0</v>
      </c>
      <c r="AI9" s="14">
        <f>AI6+AI8</f>
        <v>0</v>
      </c>
      <c r="AJ9" s="15">
        <f>IFERROR(AI9/$D9,0)</f>
        <v>0</v>
      </c>
      <c r="AK9" s="14">
        <f>AK6+AK8</f>
        <v>0</v>
      </c>
      <c r="AL9" s="15">
        <f>IFERROR(AK9/$D9,0)</f>
        <v>0</v>
      </c>
      <c r="AM9" s="14">
        <f>AM6+AM8</f>
        <v>0</v>
      </c>
      <c r="AN9" s="15">
        <f>IFERROR(AM9/$D9,0)</f>
        <v>0</v>
      </c>
      <c r="AO9" s="14">
        <f>AO6+AO8</f>
        <v>0</v>
      </c>
      <c r="AP9" s="15">
        <f>IFERROR(AO9/$D9,0)</f>
        <v>0</v>
      </c>
      <c r="AQ9" s="14">
        <f>AQ6+AQ8</f>
        <v>0</v>
      </c>
      <c r="AR9" s="15">
        <f>IFERROR(AQ9/$D9,0)</f>
        <v>0</v>
      </c>
      <c r="AS9" s="14">
        <f>AS6+AS8</f>
        <v>0</v>
      </c>
      <c r="AT9" s="15">
        <f>IFERROR(AS9/$D9,0)</f>
        <v>0</v>
      </c>
      <c r="AU9" s="14">
        <f>AU6+AU8</f>
        <v>0</v>
      </c>
      <c r="AV9" s="15">
        <f>IFERROR(AU9/$D9,0)</f>
        <v>0</v>
      </c>
      <c r="AW9" s="14">
        <f>AW6+AW8</f>
        <v>0</v>
      </c>
      <c r="AX9" s="15">
        <f>IFERROR(AW9/$D9,0)</f>
        <v>0</v>
      </c>
      <c r="AY9" s="14">
        <f>AY6+AY8</f>
        <v>0</v>
      </c>
      <c r="AZ9" s="15">
        <f>IFERROR(AY9/$D9,0)</f>
        <v>0</v>
      </c>
    </row>
    <row r="11" spans="1:52" x14ac:dyDescent="0.2">
      <c r="AY11" s="16"/>
    </row>
    <row r="12" spans="1:52" x14ac:dyDescent="0.2">
      <c r="Y12" s="16"/>
    </row>
    <row r="13" spans="1:52" x14ac:dyDescent="0.2">
      <c r="U13" s="21"/>
    </row>
    <row r="14" spans="1:52" x14ac:dyDescent="0.2">
      <c r="AK14" s="16"/>
    </row>
    <row r="15" spans="1:52" x14ac:dyDescent="0.2">
      <c r="U15" s="16"/>
      <c r="AK15" s="16"/>
    </row>
    <row r="16" spans="1:52" x14ac:dyDescent="0.2">
      <c r="U16" s="16"/>
      <c r="Y16" s="16"/>
      <c r="AS16" s="16"/>
    </row>
  </sheetData>
  <mergeCells count="20">
    <mergeCell ref="A3:A4"/>
    <mergeCell ref="B3:B4"/>
    <mergeCell ref="C3:C4"/>
    <mergeCell ref="D3:D4"/>
    <mergeCell ref="U3:X3"/>
    <mergeCell ref="B9:C9"/>
    <mergeCell ref="B1:D1"/>
    <mergeCell ref="B8:C8"/>
    <mergeCell ref="AG3:AJ3"/>
    <mergeCell ref="AK3:AN3"/>
    <mergeCell ref="AO3:AR3"/>
    <mergeCell ref="AS3:AV3"/>
    <mergeCell ref="AW3:AZ3"/>
    <mergeCell ref="B6:C6"/>
    <mergeCell ref="I3:L3"/>
    <mergeCell ref="Q3:T3"/>
    <mergeCell ref="E3:H3"/>
    <mergeCell ref="M3:P3"/>
    <mergeCell ref="AC3:AF3"/>
    <mergeCell ref="Y3:AB3"/>
  </mergeCells>
  <pageMargins left="0.7" right="0.7" top="0.75" bottom="0.75" header="0.3" footer="0.3"/>
  <pageSetup orientation="portrait" horizontalDpi="300" verticalDpi="30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c4yw xmlns="6f7f4dee-6573-4fec-a6e6-3d6cc2c2460a" xsi:nil="true"/>
    <Formato xmlns="6f7f4dee-6573-4fec-a6e6-3d6cc2c2460a">/Style%20Library/Images/xls.svg</Formato>
    <Filtro xmlns="6f7f4dee-6573-4fec-a6e6-3d6cc2c2460a">2018</Filtro>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9EC01A580DFC64B858D5549D954CE6A" ma:contentTypeVersion="3" ma:contentTypeDescription="Create a new document." ma:contentTypeScope="" ma:versionID="bd42bd8f75177258ea95e869af948591">
  <xsd:schema xmlns:xsd="http://www.w3.org/2001/XMLSchema" xmlns:xs="http://www.w3.org/2001/XMLSchema" xmlns:p="http://schemas.microsoft.com/office/2006/metadata/properties" xmlns:ns2="6f7f4dee-6573-4fec-a6e6-3d6cc2c2460a" targetNamespace="http://schemas.microsoft.com/office/2006/metadata/properties" ma:root="true" ma:fieldsID="051a257faf50d1673cf15148728ed415" ns2:_="">
    <xsd:import namespace="6f7f4dee-6573-4fec-a6e6-3d6cc2c2460a"/>
    <xsd:element name="properties">
      <xsd:complexType>
        <xsd:sequence>
          <xsd:element name="documentManagement">
            <xsd:complexType>
              <xsd:all>
                <xsd:element ref="ns2:Formato" minOccurs="0"/>
                <xsd:element ref="ns2:Filtro" minOccurs="0"/>
                <xsd:element ref="ns2:c4yw"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7f4dee-6573-4fec-a6e6-3d6cc2c2460a" elementFormDefault="qualified">
    <xsd:import namespace="http://schemas.microsoft.com/office/2006/documentManagement/types"/>
    <xsd:import namespace="http://schemas.microsoft.com/office/infopath/2007/PartnerControls"/>
    <xsd:element name="Formato" ma:index="8" nillable="true" ma:displayName="Formato"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Filtro" ma:index="9" nillable="true" ma:displayName="Filtro" ma:internalName="Filtro">
      <xsd:simpleType>
        <xsd:restriction base="dms:Text">
          <xsd:maxLength value="255"/>
        </xsd:restriction>
      </xsd:simpleType>
    </xsd:element>
    <xsd:element name="c4yw" ma:index="10" nillable="true" ma:displayName="Number" ma:internalName="c4yw">
      <xsd:simpleType>
        <xsd:restriction base="dms:Number"/>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C899E86-A909-4C05-8168-61D6FC82BC2B}"/>
</file>

<file path=customXml/itemProps2.xml><?xml version="1.0" encoding="utf-8"?>
<ds:datastoreItem xmlns:ds="http://schemas.openxmlformats.org/officeDocument/2006/customXml" ds:itemID="{8717B10D-BCCB-4038-998D-46AD1CB53FCF}"/>
</file>

<file path=customXml/itemProps3.xml><?xml version="1.0" encoding="utf-8"?>
<ds:datastoreItem xmlns:ds="http://schemas.openxmlformats.org/officeDocument/2006/customXml" ds:itemID="{603B5485-8C15-44FF-B9DA-A7777D6C994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29</vt:i4>
      </vt:variant>
      <vt:variant>
        <vt:lpstr>Rangos con nombre</vt:lpstr>
      </vt:variant>
      <vt:variant>
        <vt:i4>9</vt:i4>
      </vt:variant>
    </vt:vector>
  </HeadingPairs>
  <TitlesOfParts>
    <vt:vector size="38" baseType="lpstr">
      <vt:lpstr>AEROCIVIL</vt:lpstr>
      <vt:lpstr>DIREC INFORMATICA</vt:lpstr>
      <vt:lpstr>Dir. Talento Humano</vt:lpstr>
      <vt:lpstr>RESUMEN CONTROL</vt:lpstr>
      <vt:lpstr>SUBDIREC</vt:lpstr>
      <vt:lpstr>INFORMATICA</vt:lpstr>
      <vt:lpstr>DIREC INFORM DEF</vt:lpstr>
      <vt:lpstr>GRUPO INMUEBLES SG</vt:lpstr>
      <vt:lpstr>GRUPO INMUEBLES</vt:lpstr>
      <vt:lpstr>ASESORIAS SG</vt:lpstr>
      <vt:lpstr>TH SG</vt:lpstr>
      <vt:lpstr>2DO ENVIO DIREC TH</vt:lpstr>
      <vt:lpstr>DIA</vt:lpstr>
      <vt:lpstr>3ER ENVIO DIA</vt:lpstr>
      <vt:lpstr>DIA 2 CRONINVER2018</vt:lpstr>
      <vt:lpstr>Dir. Telecomunicaciones</vt:lpstr>
      <vt:lpstr>ULT VERS DIREC SERV AEROP</vt:lpstr>
      <vt:lpstr>Dir. Servicios Aerop.</vt:lpstr>
      <vt:lpstr>DSA</vt:lpstr>
      <vt:lpstr>SSOAC</vt:lpstr>
      <vt:lpstr>CEA</vt:lpstr>
      <vt:lpstr>TELECO</vt:lpstr>
      <vt:lpstr>SERV AEROPORT 25ENE</vt:lpstr>
      <vt:lpstr>SERV AEROPORT 12ENE</vt:lpstr>
      <vt:lpstr>Subdirección</vt:lpstr>
      <vt:lpstr>ULT VERS SEC SEG AER</vt:lpstr>
      <vt:lpstr>Secret Seguridad Operacional</vt:lpstr>
      <vt:lpstr>Dir Infraestructura Aeroport</vt:lpstr>
      <vt:lpstr>SSO</vt:lpstr>
      <vt:lpstr>'3ER ENVIO DIA'!Área_de_impresión</vt:lpstr>
      <vt:lpstr>DIA!Área_de_impresión</vt:lpstr>
      <vt:lpstr>'DIA 2 CRONINVER2018'!Área_de_impresión</vt:lpstr>
      <vt:lpstr>'Dir Infraestructura Aeroport'!Área_de_impresión</vt:lpstr>
      <vt:lpstr>'GRUPO INMUEBLES'!Área_de_impresión</vt:lpstr>
      <vt:lpstr>'GRUPO INMUEBLES SG'!Área_de_impresión</vt:lpstr>
      <vt:lpstr>SSOAC!Área_de_impresión</vt:lpstr>
      <vt:lpstr>INFORMATICA!C_2499_0600_1</vt:lpstr>
      <vt:lpstr>INFORMATICA!C_2499_0600_2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Cronograma de Inversión a 31 Marzo de 2018</dc:title>
  <dc:creator>Diego Fernando Meneses Trujillo</dc:creator>
  <cp:lastModifiedBy>Emilia</cp:lastModifiedBy>
  <cp:lastPrinted>2018-03-07T15:10:57Z</cp:lastPrinted>
  <dcterms:created xsi:type="dcterms:W3CDTF">2016-01-27T20:39:47Z</dcterms:created>
  <dcterms:modified xsi:type="dcterms:W3CDTF">2018-04-12T13:51:16Z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0x01010059EC01A580DFC64B858D5549D954CE6A</vt:lpwstr>
  </property>
</Properties>
</file>